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ndisgovau.sharepoint.com/sites/Pricing_and_Market_Analysis/Shared Documents/2. Deployment/Pricing Products/04. NDIS Pricing Arrangments for SDA/NDIS Pricing Arrangements for SDA 2022-23/NDIS Pricing Arrangements for SDA 2022-23 v1.1/"/>
    </mc:Choice>
  </mc:AlternateContent>
  <xr:revisionPtr revIDLastSave="0" documentId="8_{E0BB71A2-3797-4ACF-B844-9A5AC0912E7A}" xr6:coauthVersionLast="47" xr6:coauthVersionMax="47" xr10:uidLastSave="{00000000-0000-0000-0000-000000000000}"/>
  <bookViews>
    <workbookView xWindow="-120" yWindow="-16320" windowWidth="29040" windowHeight="15840" tabRatio="899" xr2:uid="{00000000-000D-0000-FFFF-FFFF00000000}"/>
  </bookViews>
  <sheets>
    <sheet name="Income" sheetId="8" r:id="rId1"/>
    <sheet name="Annual Base Prices" sheetId="2" r:id="rId2"/>
    <sheet name="Appendix G" sheetId="11" r:id="rId3"/>
    <sheet name="Location Factors" sheetId="1" r:id="rId4"/>
    <sheet name="MRRC" sheetId="6" r:id="rId5"/>
    <sheet name="Version" sheetId="4" r:id="rId6"/>
  </sheets>
  <externalReferences>
    <externalReference r:id="rId7"/>
  </externalReferences>
  <definedNames>
    <definedName name="_xlnm._FilterDatabase" localSheetId="1" hidden="1">'Annual Base Prices'!$A$2:$R$2</definedName>
    <definedName name="_xlnm._FilterDatabase" localSheetId="2" hidden="1">'Appendix G'!$A$2:$P$2</definedName>
    <definedName name="_xlnm._FilterDatabase" localSheetId="3" hidden="1">'Location Factors'!$A$5:$AK$93</definedName>
    <definedName name="_Ref114560611" localSheetId="2">'Appendix G'!$C$4</definedName>
    <definedName name="Group1" localSheetId="2">'Appendix G'!$F$8:$O$14</definedName>
    <definedName name="Group1">'Annual Base Prices'!$G$8:$P$18</definedName>
    <definedName name="Group2" localSheetId="2">'Appendix G'!#REF!</definedName>
    <definedName name="Group2">'Annual Base Prices'!$G$23:$P$33</definedName>
    <definedName name="Group3" localSheetId="2">'Appendix G'!#REF!</definedName>
    <definedName name="Group3">'Annual Base Prices'!$G$38:$P$82</definedName>
    <definedName name="II" localSheetId="2">'Appendix G'!$M$10:$M$14</definedName>
    <definedName name="II">'Annual Base Prices'!$N$13:$N$18</definedName>
    <definedName name="IM" localSheetId="2">'Appendix G'!#REF!</definedName>
    <definedName name="IM">'Annual Base Prices'!$N$28:$N$33</definedName>
    <definedName name="RentContr">'[1]Scenario Selector'!$E$13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6" l="1"/>
  <c r="F33" i="6" l="1"/>
  <c r="F32" i="6"/>
  <c r="E43" i="6"/>
  <c r="D7" i="6"/>
  <c r="D6" i="6"/>
  <c r="D34" i="6"/>
  <c r="D36" i="6" s="1"/>
  <c r="E17" i="6" l="1"/>
  <c r="D17" i="6"/>
  <c r="E15" i="6" l="1"/>
  <c r="G15" i="6" s="1"/>
  <c r="E16" i="6"/>
  <c r="G16" i="6" s="1"/>
  <c r="E18" i="6"/>
  <c r="G18" i="6" s="1"/>
  <c r="D18" i="6"/>
  <c r="F18" i="6" s="1"/>
  <c r="D16" i="6"/>
  <c r="F16" i="6" s="1"/>
  <c r="D15" i="6"/>
  <c r="F15" i="6" s="1"/>
  <c r="E6" i="6"/>
  <c r="G6" i="6" s="1"/>
  <c r="E7" i="6"/>
  <c r="G7" i="6" s="1"/>
  <c r="E9" i="6"/>
  <c r="G9" i="6" s="1"/>
  <c r="D9" i="6"/>
  <c r="F9" i="6" s="1"/>
  <c r="D8" i="6"/>
  <c r="F8" i="6" s="1"/>
  <c r="F7" i="6"/>
  <c r="F6" i="6"/>
  <c r="F10" i="6" l="1"/>
  <c r="F11" i="6" s="1"/>
  <c r="G41" i="8" s="1"/>
  <c r="L27" i="8" l="1"/>
  <c r="H22" i="8"/>
  <c r="H18" i="8"/>
  <c r="L17" i="8" s="1"/>
  <c r="L16" i="8"/>
  <c r="H16" i="8"/>
  <c r="L15" i="8"/>
  <c r="H13" i="8"/>
  <c r="L13" i="8" s="1"/>
  <c r="L9" i="8"/>
  <c r="L11" i="8" s="1"/>
  <c r="L31" i="8" s="1"/>
  <c r="H33" i="8" s="1"/>
  <c r="H29" i="8" l="1"/>
  <c r="H19" i="8"/>
  <c r="L21" i="8"/>
  <c r="H23" i="8" s="1"/>
  <c r="E34" i="6"/>
  <c r="E36" i="6" s="1"/>
  <c r="F34" i="6"/>
  <c r="H25" i="8" l="1"/>
  <c r="H38" i="8" s="1"/>
  <c r="F41" i="8" l="1"/>
  <c r="F42" i="8" s="1"/>
  <c r="F45" i="6"/>
  <c r="E45" i="6" s="1"/>
  <c r="G17" i="6" s="1"/>
  <c r="G19" i="6" s="1"/>
  <c r="G20" i="6" s="1"/>
  <c r="D45" i="6"/>
  <c r="F17" i="6" s="1"/>
  <c r="F19" i="6" s="1"/>
  <c r="F20" i="6" s="1"/>
  <c r="E8" i="6"/>
  <c r="G8" i="6" s="1"/>
  <c r="F36" i="6"/>
  <c r="F43" i="8" l="1"/>
  <c r="H41" i="8"/>
  <c r="I41" i="8" s="1"/>
  <c r="G10" i="6"/>
  <c r="G11" i="6" l="1"/>
  <c r="G42" i="8" l="1"/>
  <c r="H42" i="8" s="1"/>
  <c r="I42" i="8" s="1"/>
  <c r="G43" i="8"/>
  <c r="H43" i="8" s="1"/>
  <c r="I43" i="8" s="1"/>
</calcChain>
</file>

<file path=xl/sharedStrings.xml><?xml version="1.0" encoding="utf-8"?>
<sst xmlns="http://schemas.openxmlformats.org/spreadsheetml/2006/main" count="520" uniqueCount="279">
  <si>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</si>
  <si>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</si>
  <si>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</si>
  <si>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</si>
  <si>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</si>
  <si>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</si>
  <si>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</si>
  <si>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New Build</t>
  </si>
  <si>
    <t>Building Type</t>
  </si>
  <si>
    <t>Apartment, 2 bedrooms, 1 resident</t>
  </si>
  <si>
    <t/>
  </si>
  <si>
    <t>Number of residents at full occupancy</t>
  </si>
  <si>
    <t>Calculated value</t>
  </si>
  <si>
    <t>Design Category</t>
  </si>
  <si>
    <t>High Physical Support</t>
  </si>
  <si>
    <t>With breakout room</t>
  </si>
  <si>
    <t>With or without On-site Overnight Assistance (OOA)</t>
  </si>
  <si>
    <t>With OOA</t>
  </si>
  <si>
    <t>Without breakout room</t>
  </si>
  <si>
    <t>Annual Base Price</t>
  </si>
  <si>
    <t>Breakout room (robust, 2+ residents only)</t>
  </si>
  <si>
    <t>Breakout room price (if applicable)</t>
  </si>
  <si>
    <t>Annual Base Price + breakout room (if applicable)</t>
  </si>
  <si>
    <t>Location</t>
  </si>
  <si>
    <t>NT - Northern Territory - Outback</t>
  </si>
  <si>
    <t>Location Factor</t>
  </si>
  <si>
    <t>With or without Fire Sprinklers</t>
  </si>
  <si>
    <t>Fire Sprinkler Allowance</t>
  </si>
  <si>
    <t>The Expected SDA AMOUNT calculation is provided as an indicative guide only and should be independently confirmed by the provider.</t>
  </si>
  <si>
    <t>Scenarios</t>
  </si>
  <si>
    <t>ANNUAL SDA Amount
(from plan)</t>
  </si>
  <si>
    <t>ANNUAL MRRC</t>
  </si>
  <si>
    <t>ANNUAL Income
(per participant)</t>
  </si>
  <si>
    <t>ANNUAl Income 
(per room)</t>
  </si>
  <si>
    <t>SDA Single (one SDA participant in a room)</t>
  </si>
  <si>
    <t>per annum</t>
  </si>
  <si>
    <t>SDA Share (two SDA participants share a room)</t>
  </si>
  <si>
    <t>SDA Share (one SDA Participant shares a room with a non-SDA participant)*</t>
  </si>
  <si>
    <t>*Rent for the non-SDA participant:</t>
  </si>
  <si>
    <t>The amount of rent paid by the non-SDA participant (not regulated).</t>
  </si>
  <si>
    <t>Last updated on:</t>
  </si>
  <si>
    <t>28.06.2022</t>
  </si>
  <si>
    <t>Annual Base Price Per Participant</t>
  </si>
  <si>
    <t>Annual Base Price Per Participant for NEW BUILDS excluding reasonable rent contribution ($ 2022/23)</t>
  </si>
  <si>
    <t>Dwelling category</t>
  </si>
  <si>
    <t>Number of residents</t>
  </si>
  <si>
    <t>Basic</t>
  </si>
  <si>
    <t>Improved liveability</t>
  </si>
  <si>
    <t>Fully accessible</t>
  </si>
  <si>
    <t>Robust</t>
  </si>
  <si>
    <t>Innovation</t>
  </si>
  <si>
    <t>No OOA</t>
  </si>
  <si>
    <t>+1 Room</t>
  </si>
  <si>
    <t>Apartment, 1 bedroom, 1 resident</t>
  </si>
  <si>
    <t>Funded as trials and/or new design categories added over time.</t>
  </si>
  <si>
    <t>Apartment, 2 bedrooms, 2 residents</t>
  </si>
  <si>
    <t>Apartment, 3 bedrooms, 2 residents</t>
  </si>
  <si>
    <t>Villa/Duplex/Townhouse, 1 resident</t>
  </si>
  <si>
    <t>Villa/Duplex/Townhouse, 2 residents</t>
  </si>
  <si>
    <t>Villa/Duplex/Townhouse, 3 residents</t>
  </si>
  <si>
    <t>House, 2 residents</t>
  </si>
  <si>
    <t>House, 3 residents</t>
  </si>
  <si>
    <t>Group Home, 4 residents</t>
  </si>
  <si>
    <t>Group Home, 5 residents</t>
  </si>
  <si>
    <t>Annual Base Price Per Participant for EXISTING STOCK excluding reasonable rent contribution ($ 2022/23)</t>
  </si>
  <si>
    <t>Existing Stock</t>
  </si>
  <si>
    <t xml:space="preserve">Funded as trials and/or new design categories added over time. </t>
  </si>
  <si>
    <t>Annual Base Price Per Participant for LEGACY STOCK excluding reasonable rent contribution ($ 2022/23)</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</si>
  <si>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</si>
  <si>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</si>
  <si>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</si>
  <si>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</si>
  <si>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</si>
  <si>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</si>
  <si>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</si>
  <si>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</si>
  <si>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</si>
  <si>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</si>
  <si>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</si>
  <si>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</si>
  <si>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</si>
  <si>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</si>
  <si>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</si>
  <si>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</si>
  <si>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</si>
  <si>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</si>
  <si>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</si>
  <si>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</si>
  <si>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</si>
  <si>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</si>
  <si>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</si>
  <si>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</si>
  <si>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</si>
  <si>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</si>
  <si>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</si>
  <si>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</si>
  <si>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</si>
  <si>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</si>
  <si>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</si>
  <si>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</si>
  <si>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</si>
  <si>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</si>
  <si>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</si>
  <si>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</si>
  <si>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</si>
  <si>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</si>
  <si>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</si>
  <si>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</si>
  <si>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</si>
  <si>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</si>
  <si>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</si>
  <si>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</si>
  <si>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</si>
  <si>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</si>
  <si>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</si>
  <si>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</si>
  <si>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</si>
  <si>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</si>
  <si>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</si>
  <si>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</si>
  <si>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</si>
  <si>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Location Factors</t>
  </si>
  <si>
    <t>Villa/Duplex/townhouse, 2 residents</t>
  </si>
  <si>
    <t>Villa/Duplex/townhouse,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</si>
  <si>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</si>
  <si>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</si>
  <si>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</si>
  <si>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</si>
  <si>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</si>
  <si>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</si>
  <si>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</si>
  <si>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</si>
  <si>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</si>
  <si>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</si>
  <si>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</si>
  <si>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</si>
  <si>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</si>
  <si>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</si>
  <si>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</si>
  <si>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</si>
  <si>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</si>
  <si>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</si>
  <si>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</si>
  <si>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</si>
  <si>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</si>
  <si>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</si>
  <si>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</si>
  <si>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</si>
  <si>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</si>
  <si>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</si>
  <si>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</si>
  <si>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</si>
  <si>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</si>
  <si>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</si>
  <si>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</si>
  <si>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</si>
  <si>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</si>
  <si>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</si>
  <si>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</si>
  <si>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</si>
  <si>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</si>
  <si>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</si>
  <si>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</si>
  <si>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</si>
  <si>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</si>
  <si>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</si>
  <si>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</si>
  <si>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</si>
  <si>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</si>
  <si>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</si>
  <si>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</si>
  <si>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</si>
  <si>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</si>
  <si>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</si>
  <si>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</si>
  <si>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</si>
  <si>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</si>
  <si>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</si>
  <si>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</si>
  <si>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</si>
  <si>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</si>
  <si>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</si>
  <si>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</si>
  <si>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</si>
  <si>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</si>
  <si>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</si>
  <si>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</si>
  <si>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</si>
  <si>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</si>
  <si>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</si>
  <si>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</si>
  <si>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</si>
  <si>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</si>
  <si>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</si>
  <si>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</si>
  <si>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</si>
  <si>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</si>
  <si>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</si>
  <si>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</si>
  <si>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</si>
  <si>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</si>
  <si>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</si>
  <si>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</si>
  <si>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</si>
  <si>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</si>
  <si>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</si>
  <si>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</si>
  <si>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</si>
  <si>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</si>
  <si>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</si>
  <si>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</si>
  <si>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</si>
  <si>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</si>
  <si>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Maximum Reasonable Rent Contributions (MRRC) and Maximum Board</t>
  </si>
  <si>
    <t>Maximum Reasonable Rent Contribution</t>
  </si>
  <si>
    <t>Maximum Pension Single</t>
  </si>
  <si>
    <t>Maximum Pension Member of a Couple</t>
  </si>
  <si>
    <t>MRRC
Single</t>
  </si>
  <si>
    <t>MRRC Member of a Couple</t>
  </si>
  <si>
    <r>
      <t>Disability Support Pension (DSP)</t>
    </r>
    <r>
      <rPr>
        <vertAlign val="superscript"/>
        <sz val="14"/>
        <color theme="1"/>
        <rFont val="Calibri"/>
        <family val="2"/>
        <scheme val="minor"/>
      </rPr>
      <t xml:space="preserve"> (i)</t>
    </r>
  </si>
  <si>
    <r>
      <t xml:space="preserve">Pension Supplement (PS) </t>
    </r>
    <r>
      <rPr>
        <vertAlign val="superscript"/>
        <sz val="14"/>
        <color theme="1"/>
        <rFont val="Calibri"/>
        <family val="2"/>
        <scheme val="minor"/>
      </rPr>
      <t>(ii)</t>
    </r>
  </si>
  <si>
    <r>
      <t xml:space="preserve">Commonwealth Rent Assistance (CRA) </t>
    </r>
    <r>
      <rPr>
        <vertAlign val="superscript"/>
        <sz val="14"/>
        <color theme="1"/>
        <rFont val="Calibri"/>
        <family val="2"/>
        <scheme val="minor"/>
      </rPr>
      <t>(iii)</t>
    </r>
  </si>
  <si>
    <r>
      <t xml:space="preserve">Energy Supplement </t>
    </r>
    <r>
      <rPr>
        <vertAlign val="superscript"/>
        <sz val="14"/>
        <color theme="1"/>
        <rFont val="Calibri"/>
        <family val="2"/>
        <scheme val="minor"/>
      </rPr>
      <t>(iv)</t>
    </r>
  </si>
  <si>
    <t>per fortnight</t>
  </si>
  <si>
    <t>Maximum Board Contribution</t>
  </si>
  <si>
    <t>Maximum Board
Single</t>
  </si>
  <si>
    <t>Maximum Board Member of a Couple</t>
  </si>
  <si>
    <r>
      <t>Disability Support Pension (DSP)</t>
    </r>
    <r>
      <rPr>
        <vertAlign val="superscript"/>
        <sz val="14"/>
        <color theme="1"/>
        <rFont val="Calibri"/>
        <family val="2"/>
        <scheme val="minor"/>
      </rPr>
      <t xml:space="preserve"> (i*)</t>
    </r>
  </si>
  <si>
    <t>(i) 25 percent of the maximum basic rate of the Disability Support Pension</t>
  </si>
  <si>
    <t>(ii) Plus: 25 per cent of the maximum rate of the Pension Supplement</t>
  </si>
  <si>
    <t>(iii) Plus: 100 per cent of the maximum rate of Commonwealth Rent Assistance</t>
  </si>
  <si>
    <t>Applicable only for Board payments:</t>
  </si>
  <si>
    <t>(i*) 50 percent of the maximum basic rate of the Disability Support Pension</t>
  </si>
  <si>
    <t xml:space="preserve">(iv) Plus: 100 per cent of the maximum rate of the Energy Supplement payable </t>
  </si>
  <si>
    <t>Pension rates per fortnight</t>
  </si>
  <si>
    <t>Single</t>
  </si>
  <si>
    <t>Couple each</t>
  </si>
  <si>
    <t>Couple combined</t>
  </si>
  <si>
    <t>Maximum Disability Support Pension</t>
  </si>
  <si>
    <t>Maximum Pension Supplement</t>
  </si>
  <si>
    <t>Energy Supplement</t>
  </si>
  <si>
    <t>TOTAL per fortnight</t>
  </si>
  <si>
    <t>TOTAL per year</t>
  </si>
  <si>
    <t>Link: Disability Support Pension - Payment Rates</t>
  </si>
  <si>
    <t>Commonwealth Rent Assistance</t>
  </si>
  <si>
    <t>single</t>
  </si>
  <si>
    <t>Maximum per fortnight</t>
  </si>
  <si>
    <t>Version Control:</t>
  </si>
  <si>
    <t>This calculator is subject to change. The latest version of the NDIS Pricing Arrangement for SDA is available on the NDIS website.</t>
  </si>
  <si>
    <t>Version</t>
  </si>
  <si>
    <t>Details of Amendment</t>
  </si>
  <si>
    <t>Date</t>
  </si>
  <si>
    <t>Prices indexed by 5.1% in accordance with the March 2022 CPI figures. Expected SDA amount are rounded up to the next $12.</t>
  </si>
  <si>
    <t>Table 15: Appendix G – Annual Base Price Per Participant for NEW BUILDS ($2022/23)</t>
  </si>
  <si>
    <t>Table 16: Appendix G – Annual Base Price Per Participant for EXISTING BUILDS ($2022/23)</t>
  </si>
  <si>
    <t>Appendix G</t>
  </si>
  <si>
    <t>The payment rates for the Disability Support Pension ($36.00) and Rent Assistance ($5.80) were updated on 20 September 2022.
Introduction of Appendix G tables for shared support living.</t>
  </si>
  <si>
    <t>Without OOA</t>
  </si>
  <si>
    <t>Last updated on 06.03.2023</t>
  </si>
  <si>
    <t>The payment rates for the Disability Support Pension ($34.70) and Rent Assistance ($5.60) were updated on 20 March 2023.
Introduction of Appendix G tables for shared support living.</t>
  </si>
  <si>
    <t>EXPECTED ANNUAL INCOME</t>
  </si>
  <si>
    <t>With Fire Sprinklers</t>
  </si>
  <si>
    <t>18.04.2023</t>
  </si>
  <si>
    <t>Apartment, 2 bedrooms, 2 residents - 1 SDA participant</t>
  </si>
  <si>
    <t>Apartment, 3 bedrooms, 2 residents - 1 SDA participant</t>
  </si>
  <si>
    <t>Villa/Duplex/Townhouse, 2 bedrooms - 1 SDA participant</t>
  </si>
  <si>
    <t>Villa/Duplex/Townhouse, 3 bedrooms - 2 SDA participants</t>
  </si>
  <si>
    <t>Villa/Duplex/Townhouse, 3 bedrooms - 1 SDA participant</t>
  </si>
  <si>
    <t>House, 2 bedrooms - 1 SDA participant</t>
  </si>
  <si>
    <t>House, 3 bedrooms - 2 SDA participants</t>
  </si>
  <si>
    <t>House, 3 bedrooms - 1 SDA participant</t>
  </si>
  <si>
    <t>Group home, 4 bedrooms - 3 SDA participants</t>
  </si>
  <si>
    <t>Group home, 4 bedrooms - 2 SDA participants</t>
  </si>
  <si>
    <t>Group home, 4 bedrooms - 1 SDA participant</t>
  </si>
  <si>
    <t>Group home, 5 bedrooms - 3 SDA participants</t>
  </si>
  <si>
    <t>Group home, 5 bedrooms - 2 SDA participants</t>
  </si>
  <si>
    <t>Group home, 5 bedrooms - 1 SDA participant</t>
  </si>
  <si>
    <t>Removal of the monthly SDA price tables and update to the SDA Price calculation in cell H38 of tab, Income.</t>
  </si>
  <si>
    <t>05.05.2023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</si>
</sst>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 numFmtId="172" formatCode="&quot;$&quot;#,##0.0000;[Red]\-&quot;$&quot;#,##0.0000"/>
    <numFmt numFmtId="173" formatCode="_-* #,##0.0000000_-;\-* #,##0.0000000_-;_-* &quot;-&quot;??_-;_-@_-"/>
  </numFmts>
  <fonts count="28">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8"/>
      <color theme="0"/>
      <name val="Calibri"/>
      <family val="2"/>
      <scheme val="minor"/>
    </font>
    <font>
      <vertAlign val="superscript"/>
      <sz val="14"/>
      <color theme="1"/>
      <name val="Calibri"/>
      <family val="2"/>
      <scheme val="minor"/>
    </font>
    <font>
      <sz val="10"/>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3EBF9"/>
        <bgColor indexed="64"/>
      </patternFill>
    </fill>
    <fill>
      <patternFill patternType="solid">
        <fgColor theme="0" tint="-4.9989318521683403E-2"/>
        <bgColor indexed="64"/>
      </patternFill>
    </fill>
    <fill>
      <patternFill patternType="solid">
        <fgColor rgb="FF6B2976"/>
        <bgColor indexed="64"/>
      </patternFill>
    </fill>
  </fills>
  <borders count="45">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left>
      <right style="thin">
        <color rgb="FF7030A0"/>
      </right>
      <top style="thin">
        <color theme="0"/>
      </top>
      <bottom style="thin">
        <color theme="0"/>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166">
    <xf numFmtId="0" fontId="0" fillId="0" borderId="0" xfId="0"/>
    <xf numFmtId="0" fontId="0" fillId="2" borderId="0" xfId="0" applyFill="1"/>
    <xf numFmtId="0" fontId="19" fillId="2" borderId="0" xfId="0" applyFont="1" applyFill="1"/>
    <xf numFmtId="0" fontId="6" fillId="2" borderId="0" xfId="0" applyFont="1" applyFill="1"/>
    <xf numFmtId="0" fontId="6" fillId="2" borderId="0" xfId="0" applyFont="1" applyFill="1" applyAlignment="1">
      <alignment horizontal="center"/>
    </xf>
    <xf numFmtId="6" fontId="6" fillId="2" borderId="0" xfId="0" applyNumberFormat="1" applyFont="1" applyFill="1"/>
    <xf numFmtId="0" fontId="8" fillId="2" borderId="0" xfId="0" applyFont="1" applyFill="1"/>
    <xf numFmtId="0" fontId="5" fillId="2" borderId="0" xfId="0" applyFont="1" applyFill="1"/>
    <xf numFmtId="6" fontId="6" fillId="2" borderId="0" xfId="0" applyNumberFormat="1" applyFont="1" applyFill="1" applyAlignment="1">
      <alignment horizontal="center"/>
    </xf>
    <xf numFmtId="6" fontId="6" fillId="2" borderId="0" xfId="0" applyNumberFormat="1" applyFont="1" applyFill="1" applyAlignment="1">
      <alignment horizontal="center" vertical="center" wrapText="1"/>
    </xf>
    <xf numFmtId="6" fontId="6" fillId="0" borderId="0" xfId="0" applyNumberFormat="1" applyFont="1" applyAlignment="1">
      <alignment horizontal="center" vertical="center" wrapText="1"/>
    </xf>
    <xf numFmtId="164" fontId="6" fillId="2" borderId="0" xfId="0" applyNumberFormat="1" applyFont="1" applyFill="1" applyAlignment="1">
      <alignment horizontal="center"/>
    </xf>
    <xf numFmtId="165" fontId="6" fillId="2" borderId="0" xfId="1" applyNumberFormat="1" applyFont="1" applyFill="1" applyBorder="1" applyProtection="1"/>
    <xf numFmtId="0" fontId="0" fillId="2" borderId="26" xfId="0" applyFill="1" applyBorder="1"/>
    <xf numFmtId="0" fontId="0" fillId="5" borderId="0" xfId="0" applyFill="1"/>
    <xf numFmtId="0" fontId="4" fillId="5" borderId="0" xfId="0" applyFont="1" applyFill="1"/>
    <xf numFmtId="0" fontId="11" fillId="5" borderId="0" xfId="0" applyFont="1" applyFill="1"/>
    <xf numFmtId="0" fontId="9" fillId="5" borderId="12" xfId="0" applyFont="1" applyFill="1" applyBorder="1" applyAlignment="1">
      <alignment horizontal="center"/>
    </xf>
    <xf numFmtId="0" fontId="9" fillId="5" borderId="13" xfId="0" applyFont="1" applyFill="1" applyBorder="1"/>
    <xf numFmtId="0" fontId="11" fillId="5" borderId="16" xfId="0" applyFont="1" applyFill="1" applyBorder="1"/>
    <xf numFmtId="0" fontId="22" fillId="5" borderId="0" xfId="0" applyFont="1" applyFill="1"/>
    <xf numFmtId="0" fontId="0" fillId="2" borderId="18" xfId="0" applyFill="1" applyBorder="1"/>
    <xf numFmtId="0" fontId="0" fillId="2" borderId="26" xfId="0" applyFill="1" applyBorder="1" applyAlignment="1">
      <alignment horizontal="right"/>
    </xf>
    <xf numFmtId="0" fontId="0" fillId="2" borderId="0" xfId="0" applyFill="1" applyAlignment="1">
      <alignment horizontal="right"/>
    </xf>
    <xf numFmtId="43" fontId="0" fillId="2" borderId="0" xfId="0" applyNumberFormat="1" applyFill="1"/>
    <xf numFmtId="43" fontId="0" fillId="2" borderId="0" xfId="3" applyFont="1" applyFill="1" applyBorder="1" applyProtection="1"/>
    <xf numFmtId="0" fontId="7" fillId="2" borderId="0" xfId="0" applyFont="1" applyFill="1"/>
    <xf numFmtId="0" fontId="0" fillId="2" borderId="17" xfId="0" applyFill="1" applyBorder="1"/>
    <xf numFmtId="0" fontId="0" fillId="2" borderId="36" xfId="0" applyFill="1" applyBorder="1"/>
    <xf numFmtId="0" fontId="0" fillId="2" borderId="24" xfId="0" applyFill="1" applyBorder="1"/>
    <xf numFmtId="0" fontId="21" fillId="5" borderId="0" xfId="0" applyFont="1" applyFill="1"/>
    <xf numFmtId="0" fontId="0" fillId="2" borderId="37" xfId="0" applyFill="1" applyBorder="1"/>
    <xf numFmtId="0" fontId="0" fillId="2" borderId="25" xfId="0" applyFill="1" applyBorder="1"/>
    <xf numFmtId="8" fontId="0" fillId="2" borderId="26" xfId="0" applyNumberFormat="1" applyFill="1" applyBorder="1"/>
    <xf numFmtId="0" fontId="0" fillId="2" borderId="38" xfId="0" applyFill="1" applyBorder="1"/>
    <xf numFmtId="43" fontId="19" fillId="2" borderId="0" xfId="3" applyFont="1" applyFill="1" applyBorder="1" applyProtection="1"/>
    <xf numFmtId="8" fontId="0" fillId="2" borderId="0" xfId="0" applyNumberFormat="1" applyFill="1"/>
    <xf numFmtId="0" fontId="24" fillId="5" borderId="31" xfId="0" applyFont="1" applyFill="1" applyBorder="1"/>
    <xf numFmtId="0" fontId="4" fillId="5" borderId="32" xfId="0" applyFont="1" applyFill="1" applyBorder="1"/>
    <xf numFmtId="0" fontId="0" fillId="5" borderId="32" xfId="0" applyFill="1" applyBorder="1"/>
    <xf numFmtId="0" fontId="12" fillId="5" borderId="32" xfId="0" applyFont="1" applyFill="1" applyBorder="1"/>
    <xf numFmtId="0" fontId="19" fillId="5" borderId="32" xfId="0" applyFont="1" applyFill="1" applyBorder="1"/>
    <xf numFmtId="0" fontId="4" fillId="5" borderId="33" xfId="0" applyFont="1" applyFill="1" applyBorder="1"/>
    <xf numFmtId="0" fontId="12" fillId="5" borderId="0" xfId="0" applyFont="1" applyFill="1"/>
    <xf numFmtId="0" fontId="19" fillId="5" borderId="0" xfId="0" applyFont="1" applyFill="1"/>
    <xf numFmtId="0" fontId="2" fillId="2" borderId="33" xfId="0" applyFont="1" applyFill="1" applyBorder="1"/>
    <xf numFmtId="0" fontId="0" fillId="2" borderId="33" xfId="0" applyFill="1" applyBorder="1"/>
    <xf numFmtId="0" fontId="0" fillId="2" borderId="0" xfId="0" quotePrefix="1" applyFill="1"/>
    <xf numFmtId="0" fontId="3" fillId="2" borderId="0" xfId="0" applyFont="1" applyFill="1"/>
    <xf numFmtId="0" fontId="10" fillId="2" borderId="0" xfId="0" applyFont="1" applyFill="1" applyAlignment="1">
      <alignment horizontal="center"/>
    </xf>
    <xf numFmtId="0" fontId="0" fillId="0" borderId="33" xfId="0" applyBorder="1"/>
    <xf numFmtId="0" fontId="13" fillId="2" borderId="0" xfId="0" applyFont="1" applyFill="1"/>
    <xf numFmtId="0" fontId="18" fillId="2" borderId="0" xfId="0" applyFont="1" applyFill="1" applyAlignment="1">
      <alignment horizontal="left" vertical="top"/>
    </xf>
    <xf numFmtId="0" fontId="14" fillId="2" borderId="0" xfId="0" applyFont="1" applyFill="1"/>
    <xf numFmtId="0" fontId="15" fillId="2" borderId="0" xfId="0" applyFont="1" applyFill="1"/>
    <xf numFmtId="0" fontId="14" fillId="2" borderId="0" xfId="0" quotePrefix="1" applyFont="1" applyFill="1" applyAlignment="1">
      <alignment horizontal="center"/>
    </xf>
    <xf numFmtId="0" fontId="19" fillId="2" borderId="0" xfId="0" quotePrefix="1" applyFont="1" applyFill="1"/>
    <xf numFmtId="0" fontId="18" fillId="2" borderId="0" xfId="0" applyFont="1" applyFill="1" applyAlignment="1">
      <alignment horizontal="left"/>
    </xf>
    <xf numFmtId="169" fontId="14" fillId="2" borderId="0" xfId="0" quotePrefix="1" applyNumberFormat="1" applyFont="1" applyFill="1" applyAlignment="1">
      <alignment horizontal="center"/>
    </xf>
    <xf numFmtId="0" fontId="0" fillId="2" borderId="39" xfId="0" applyFill="1" applyBorder="1"/>
    <xf numFmtId="43" fontId="0" fillId="2" borderId="39" xfId="3" applyFont="1" applyFill="1" applyBorder="1" applyProtection="1"/>
    <xf numFmtId="170" fontId="19" fillId="2" borderId="34" xfId="0" applyNumberFormat="1" applyFont="1" applyFill="1" applyBorder="1" applyAlignment="1">
      <alignment vertical="center" wrapText="1"/>
    </xf>
    <xf numFmtId="171" fontId="19" fillId="2" borderId="34" xfId="0" applyNumberFormat="1" applyFont="1" applyFill="1" applyBorder="1" applyAlignment="1">
      <alignment vertical="center" wrapText="1"/>
    </xf>
    <xf numFmtId="0" fontId="20" fillId="2" borderId="34" xfId="0" applyFont="1" applyFill="1" applyBorder="1" applyAlignment="1">
      <alignment vertical="center" wrapText="1"/>
    </xf>
    <xf numFmtId="0" fontId="3" fillId="2" borderId="26" xfId="0" applyFont="1" applyFill="1" applyBorder="1"/>
    <xf numFmtId="9" fontId="0" fillId="2" borderId="0" xfId="0" applyNumberFormat="1" applyFill="1"/>
    <xf numFmtId="0" fontId="0" fillId="2" borderId="0" xfId="0" applyFill="1" applyAlignment="1">
      <alignment horizontal="right" wrapText="1"/>
    </xf>
    <xf numFmtId="0" fontId="3" fillId="2" borderId="26" xfId="0" applyFont="1" applyFill="1" applyBorder="1" applyAlignment="1">
      <alignment horizontal="right" wrapText="1"/>
    </xf>
    <xf numFmtId="0" fontId="3" fillId="2" borderId="0" xfId="0" applyFont="1" applyFill="1" applyAlignment="1">
      <alignment horizontal="right" wrapText="1"/>
    </xf>
    <xf numFmtId="43" fontId="0" fillId="2" borderId="0" xfId="3" applyFont="1" applyFill="1" applyAlignment="1" applyProtection="1">
      <alignment horizontal="right"/>
    </xf>
    <xf numFmtId="43" fontId="0" fillId="2" borderId="0" xfId="3" applyFont="1" applyFill="1" applyBorder="1" applyAlignment="1" applyProtection="1">
      <alignment horizontal="right"/>
    </xf>
    <xf numFmtId="43" fontId="0" fillId="2" borderId="26" xfId="3" applyFont="1" applyFill="1" applyBorder="1" applyAlignment="1" applyProtection="1">
      <alignment horizontal="right"/>
    </xf>
    <xf numFmtId="43" fontId="0" fillId="2" borderId="0" xfId="3" applyFont="1" applyFill="1" applyProtection="1"/>
    <xf numFmtId="0" fontId="6" fillId="2" borderId="1" xfId="0" applyFont="1" applyFill="1" applyBorder="1"/>
    <xf numFmtId="2" fontId="6" fillId="2" borderId="2" xfId="0" applyNumberFormat="1" applyFont="1" applyFill="1" applyBorder="1" applyAlignment="1">
      <alignment horizontal="center" vertical="top" wrapText="1"/>
    </xf>
    <xf numFmtId="167" fontId="6" fillId="2" borderId="3" xfId="2" applyNumberFormat="1" applyFont="1" applyFill="1" applyBorder="1" applyAlignment="1" applyProtection="1">
      <alignment horizontal="center"/>
    </xf>
    <xf numFmtId="167" fontId="6" fillId="2" borderId="0" xfId="0" applyNumberFormat="1" applyFont="1" applyFill="1"/>
    <xf numFmtId="167" fontId="0" fillId="0" borderId="0" xfId="0" applyNumberFormat="1"/>
    <xf numFmtId="167" fontId="6" fillId="2" borderId="4" xfId="2" applyNumberFormat="1" applyFont="1" applyFill="1" applyBorder="1" applyAlignment="1" applyProtection="1">
      <alignment horizontal="center"/>
    </xf>
    <xf numFmtId="167" fontId="7" fillId="2" borderId="4" xfId="2" applyNumberFormat="1" applyFont="1" applyFill="1" applyBorder="1" applyAlignment="1" applyProtection="1">
      <alignment horizontal="center"/>
    </xf>
    <xf numFmtId="43" fontId="0" fillId="2" borderId="0" xfId="0" applyNumberFormat="1" applyFill="1" applyAlignment="1">
      <alignment horizontal="right"/>
    </xf>
    <xf numFmtId="0" fontId="19" fillId="2" borderId="34" xfId="0" applyFont="1" applyFill="1" applyBorder="1" applyAlignment="1">
      <alignment horizontal="left" vertical="top" wrapText="1"/>
    </xf>
    <xf numFmtId="0" fontId="16" fillId="0" borderId="0" xfId="0" applyFont="1"/>
    <xf numFmtId="0" fontId="19" fillId="0" borderId="0" xfId="0" applyFont="1"/>
    <xf numFmtId="0" fontId="12" fillId="0" borderId="0" xfId="0" applyFont="1"/>
    <xf numFmtId="0" fontId="15" fillId="0" borderId="0" xfId="0" applyFont="1"/>
    <xf numFmtId="0" fontId="3" fillId="0" borderId="26" xfId="0" applyFont="1" applyBorder="1"/>
    <xf numFmtId="0" fontId="0" fillId="0" borderId="26" xfId="0" applyBorder="1"/>
    <xf numFmtId="0" fontId="3" fillId="0" borderId="26" xfId="0" applyFont="1" applyBorder="1" applyAlignment="1">
      <alignment horizontal="center" wrapText="1"/>
    </xf>
    <xf numFmtId="168" fontId="0" fillId="0" borderId="0" xfId="4" applyNumberFormat="1" applyFont="1" applyFill="1" applyBorder="1" applyAlignment="1" applyProtection="1">
      <alignment horizontal="right"/>
    </xf>
    <xf numFmtId="168" fontId="0" fillId="0" borderId="0" xfId="4" applyNumberFormat="1" applyFont="1" applyFill="1" applyProtection="1"/>
    <xf numFmtId="168" fontId="0" fillId="0" borderId="0" xfId="0" applyNumberFormat="1"/>
    <xf numFmtId="0" fontId="26" fillId="0" borderId="0" xfId="0" applyFont="1"/>
    <xf numFmtId="0" fontId="3" fillId="0" borderId="0" xfId="0" applyFont="1" applyAlignment="1">
      <alignment horizontal="left" indent="3"/>
    </xf>
    <xf numFmtId="0" fontId="13" fillId="0" borderId="0" xfId="0" applyFont="1"/>
    <xf numFmtId="43" fontId="0" fillId="0" borderId="0" xfId="0" applyNumberFormat="1"/>
    <xf numFmtId="0" fontId="0" fillId="0" borderId="0" xfId="0" applyAlignment="1">
      <alignment horizontal="left" indent="4"/>
    </xf>
    <xf numFmtId="168" fontId="0" fillId="0" borderId="5" xfId="4" applyNumberFormat="1" applyFont="1" applyFill="1" applyBorder="1" applyAlignment="1" applyProtection="1">
      <alignment horizontal="right"/>
      <protection locked="0"/>
    </xf>
    <xf numFmtId="0" fontId="0" fillId="0" borderId="0" xfId="0" applyAlignment="1">
      <alignment horizontal="left" vertical="center" indent="1"/>
    </xf>
    <xf numFmtId="15" fontId="6" fillId="0" borderId="0" xfId="0" quotePrefix="1" applyNumberFormat="1" applyFont="1" applyAlignment="1">
      <alignment horizontal="left" vertical="center" indent="1"/>
    </xf>
    <xf numFmtId="0" fontId="5" fillId="3" borderId="9" xfId="0" applyFont="1" applyFill="1" applyBorder="1"/>
    <xf numFmtId="0" fontId="5" fillId="3" borderId="10" xfId="0" applyFont="1" applyFill="1" applyBorder="1"/>
    <xf numFmtId="0" fontId="9" fillId="5" borderId="11" xfId="0" applyFont="1" applyFill="1" applyBorder="1"/>
    <xf numFmtId="0" fontId="5" fillId="3" borderId="8" xfId="0" applyFont="1" applyFill="1" applyBorder="1"/>
    <xf numFmtId="0" fontId="5" fillId="3" borderId="6" xfId="0" applyFont="1" applyFill="1" applyBorder="1"/>
    <xf numFmtId="0" fontId="9" fillId="5" borderId="11" xfId="0" applyFont="1" applyFill="1" applyBorder="1" applyAlignment="1">
      <alignment horizontal="center" vertical="center"/>
    </xf>
    <xf numFmtId="0" fontId="9" fillId="5" borderId="11" xfId="0" quotePrefix="1" applyFont="1" applyFill="1" applyBorder="1" applyAlignment="1">
      <alignment horizontal="center" vertical="center"/>
    </xf>
    <xf numFmtId="0" fontId="7" fillId="2" borderId="9" xfId="0" applyFont="1" applyFill="1" applyBorder="1"/>
    <xf numFmtId="0" fontId="6" fillId="2" borderId="10" xfId="0" applyFont="1" applyFill="1" applyBorder="1" applyAlignment="1">
      <alignment horizontal="center"/>
    </xf>
    <xf numFmtId="0" fontId="6" fillId="2" borderId="3" xfId="0" applyFont="1" applyFill="1" applyBorder="1" applyAlignment="1">
      <alignment horizontal="center"/>
    </xf>
    <xf numFmtId="6" fontId="6" fillId="2" borderId="14" xfId="0" applyNumberFormat="1" applyFont="1" applyFill="1" applyBorder="1" applyAlignment="1">
      <alignment horizontal="right"/>
    </xf>
    <xf numFmtId="0" fontId="7" fillId="2" borderId="7" xfId="0" applyFont="1" applyFill="1" applyBorder="1"/>
    <xf numFmtId="0" fontId="6" fillId="2" borderId="4" xfId="0" applyFont="1" applyFill="1" applyBorder="1" applyAlignment="1">
      <alignment horizontal="center"/>
    </xf>
    <xf numFmtId="0" fontId="7" fillId="2" borderId="8" xfId="0" applyFont="1" applyFill="1" applyBorder="1"/>
    <xf numFmtId="0" fontId="6" fillId="2" borderId="6" xfId="0" applyFont="1" applyFill="1" applyBorder="1"/>
    <xf numFmtId="0" fontId="6" fillId="2" borderId="2" xfId="0" applyFont="1" applyFill="1" applyBorder="1" applyAlignment="1">
      <alignment horizontal="center"/>
    </xf>
    <xf numFmtId="169" fontId="6" fillId="2" borderId="2" xfId="0" applyNumberFormat="1" applyFont="1" applyFill="1" applyBorder="1" applyAlignment="1">
      <alignment horizontal="right"/>
    </xf>
    <xf numFmtId="166" fontId="6" fillId="2" borderId="0" xfId="0" applyNumberFormat="1" applyFont="1" applyFill="1"/>
    <xf numFmtId="0" fontId="6" fillId="0" borderId="0" xfId="0" applyFont="1"/>
    <xf numFmtId="0" fontId="9" fillId="5" borderId="15" xfId="0" applyFont="1" applyFill="1" applyBorder="1"/>
    <xf numFmtId="6" fontId="6" fillId="2" borderId="35" xfId="0" applyNumberFormat="1" applyFont="1" applyFill="1" applyBorder="1" applyAlignment="1">
      <alignment horizontal="right"/>
    </xf>
    <xf numFmtId="0" fontId="11" fillId="5" borderId="26" xfId="0" applyFont="1" applyFill="1" applyBorder="1"/>
    <xf numFmtId="0" fontId="5" fillId="3" borderId="17" xfId="0" applyFont="1" applyFill="1" applyBorder="1"/>
    <xf numFmtId="0" fontId="5" fillId="3" borderId="18" xfId="0" applyFont="1" applyFill="1" applyBorder="1"/>
    <xf numFmtId="0" fontId="9" fillId="5" borderId="19" xfId="0" applyFont="1" applyFill="1" applyBorder="1" applyAlignment="1">
      <alignment horizontal="center"/>
    </xf>
    <xf numFmtId="0" fontId="9" fillId="5" borderId="20" xfId="0" applyFont="1" applyFill="1" applyBorder="1"/>
    <xf numFmtId="0" fontId="9" fillId="5" borderId="21" xfId="0" applyFont="1" applyFill="1" applyBorder="1"/>
    <xf numFmtId="0" fontId="5" fillId="3" borderId="22" xfId="0" applyFont="1" applyFill="1" applyBorder="1"/>
    <xf numFmtId="0" fontId="9" fillId="5" borderId="23" xfId="0" applyFont="1" applyFill="1" applyBorder="1" applyAlignment="1">
      <alignment horizontal="center" vertical="center"/>
    </xf>
    <xf numFmtId="0" fontId="6" fillId="2" borderId="24" xfId="0" applyFont="1" applyFill="1" applyBorder="1"/>
    <xf numFmtId="0" fontId="6" fillId="2" borderId="25" xfId="0" applyFont="1" applyFill="1" applyBorder="1"/>
    <xf numFmtId="0" fontId="6" fillId="2" borderId="26" xfId="0" applyFont="1" applyFill="1" applyBorder="1"/>
    <xf numFmtId="0" fontId="6" fillId="2" borderId="27" xfId="0" applyFont="1" applyFill="1" applyBorder="1" applyAlignment="1">
      <alignment horizontal="center"/>
    </xf>
    <xf numFmtId="164" fontId="6" fillId="2" borderId="10" xfId="0" applyNumberFormat="1" applyFont="1" applyFill="1" applyBorder="1" applyAlignment="1">
      <alignment horizontal="center"/>
    </xf>
    <xf numFmtId="6" fontId="6" fillId="2" borderId="10" xfId="0" applyNumberFormat="1" applyFont="1" applyFill="1" applyBorder="1" applyAlignment="1">
      <alignment horizontal="center"/>
    </xf>
    <xf numFmtId="172" fontId="6" fillId="2" borderId="0" xfId="0" applyNumberFormat="1" applyFont="1" applyFill="1"/>
    <xf numFmtId="43" fontId="0" fillId="2" borderId="37" xfId="0" applyNumberFormat="1" applyFill="1" applyBorder="1"/>
    <xf numFmtId="0" fontId="23" fillId="2" borderId="26" xfId="5" applyFill="1" applyBorder="1"/>
    <xf numFmtId="173" fontId="0" fillId="2" borderId="37" xfId="0" applyNumberFormat="1" applyFill="1" applyBorder="1"/>
    <xf numFmtId="0" fontId="23" fillId="0" borderId="0" xfId="5" applyFill="1"/>
    <xf numFmtId="0" fontId="9" fillId="5" borderId="44" xfId="0" applyFont="1" applyFill="1" applyBorder="1"/>
    <xf numFmtId="0" fontId="9" fillId="5" borderId="44" xfId="0" quotePrefix="1" applyFont="1" applyFill="1" applyBorder="1" applyAlignment="1">
      <alignment horizontal="center" vertical="center"/>
    </xf>
    <xf numFmtId="165" fontId="14" fillId="4" borderId="42" xfId="1" applyNumberFormat="1" applyFont="1" applyFill="1" applyBorder="1" applyAlignment="1" applyProtection="1">
      <alignment horizontal="center"/>
    </xf>
    <xf numFmtId="165" fontId="14" fillId="4" borderId="43" xfId="1" applyNumberFormat="1" applyFont="1" applyFill="1" applyBorder="1" applyAlignment="1" applyProtection="1">
      <alignment horizontal="center"/>
    </xf>
    <xf numFmtId="0" fontId="0" fillId="3" borderId="40" xfId="0" applyFill="1" applyBorder="1" applyAlignment="1" applyProtection="1">
      <alignment horizontal="center"/>
      <protection locked="0"/>
    </xf>
    <xf numFmtId="0" fontId="0" fillId="3" borderId="41" xfId="0" applyFill="1" applyBorder="1" applyAlignment="1" applyProtection="1">
      <alignment horizontal="center"/>
      <protection locked="0"/>
    </xf>
    <xf numFmtId="168" fontId="16" fillId="4" borderId="42" xfId="0" applyNumberFormat="1" applyFont="1" applyFill="1" applyBorder="1" applyAlignment="1">
      <alignment horizontal="center"/>
    </xf>
    <xf numFmtId="168" fontId="16" fillId="4" borderId="43" xfId="0" applyNumberFormat="1" applyFont="1" applyFill="1" applyBorder="1" applyAlignment="1">
      <alignment horizontal="center"/>
    </xf>
    <xf numFmtId="4" fontId="14" fillId="4" borderId="42" xfId="0" applyNumberFormat="1" applyFont="1" applyFill="1" applyBorder="1" applyAlignment="1">
      <alignment horizontal="center"/>
    </xf>
    <xf numFmtId="4" fontId="14" fillId="4" borderId="43" xfId="0" applyNumberFormat="1" applyFont="1" applyFill="1" applyBorder="1" applyAlignment="1">
      <alignment horizontal="center"/>
    </xf>
    <xf numFmtId="0" fontId="17" fillId="2" borderId="0" xfId="0" applyFont="1" applyFill="1" applyAlignment="1">
      <alignment horizontal="left" wrapText="1"/>
    </xf>
    <xf numFmtId="0" fontId="14" fillId="4" borderId="42" xfId="0" quotePrefix="1" applyFont="1" applyFill="1" applyBorder="1" applyAlignment="1">
      <alignment horizontal="center"/>
    </xf>
    <xf numFmtId="0" fontId="14" fillId="4" borderId="43" xfId="0" quotePrefix="1" applyFont="1" applyFill="1" applyBorder="1" applyAlignment="1">
      <alignment horizontal="center"/>
    </xf>
    <xf numFmtId="169" fontId="14" fillId="4" borderId="42" xfId="0" quotePrefix="1" applyNumberFormat="1" applyFont="1" applyFill="1" applyBorder="1" applyAlignment="1">
      <alignment horizontal="center"/>
    </xf>
    <xf numFmtId="169" fontId="14" fillId="4" borderId="43" xfId="0" quotePrefix="1" applyNumberFormat="1" applyFont="1" applyFill="1" applyBorder="1" applyAlignment="1">
      <alignment horizontal="center"/>
    </xf>
    <xf numFmtId="169" fontId="14" fillId="4" borderId="42" xfId="0" applyNumberFormat="1" applyFont="1" applyFill="1" applyBorder="1" applyAlignment="1">
      <alignment horizontal="center"/>
    </xf>
    <xf numFmtId="169" fontId="14" fillId="4" borderId="43" xfId="0" applyNumberFormat="1" applyFont="1" applyFill="1" applyBorder="1" applyAlignment="1">
      <alignment horizontal="center"/>
    </xf>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6" fontId="6" fillId="2" borderId="14" xfId="0" applyNumberFormat="1" applyFont="1" applyFill="1" applyBorder="1" applyAlignment="1">
      <alignment horizontal="center" vertical="center" wrapText="1"/>
    </xf>
    <xf numFmtId="6" fontId="6" fillId="2" borderId="4" xfId="0"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0" fontId="5" fillId="3" borderId="9"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30" xfId="0" applyFont="1" applyFill="1" applyBorder="1" applyAlignment="1">
      <alignment horizontal="center" vertical="top" wrapText="1"/>
    </xf>
    <xf numFmtId="0" fontId="19" fillId="2" borderId="0" xfId="0" applyFont="1" applyFill="1" applyAlignment="1">
      <alignment horizontal="left" vertical="top" wrapText="1"/>
    </xf>
  </cellXfs>
  <cellStyles count="6">
    <cellStyle name="Comma" xfId="3" builtinId="3"/>
    <cellStyle name="Comma 2" xfId="2" xr:uid="{00000000-0005-0000-0000-000001000000}"/>
    <cellStyle name="Currency" xfId="4" builtinId="4"/>
    <cellStyle name="Hyperlink" xfId="5" builtinId="8"/>
    <cellStyle name="Normal" xfId="0" builtinId="0"/>
    <cellStyle name="Percent" xfId="1" builtinId="5"/>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ss.gov.au/sites/default/files/documents/02_2023/rates-list-20-march-2023-upload.pdf" TargetMode="External"/><Relationship Id="rId1" Type="http://schemas.openxmlformats.org/officeDocument/2006/relationships/hyperlink" Target="https://www.dss.gov.au/sites/default/files/documents/02_2023/rates-list-20-march-2023-upload.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5"/>
  <sheetViews>
    <sheetView showGridLines="0" tabSelected="1" topLeftCell="B1" zoomScale="85" zoomScaleNormal="85" workbookViewId="0">
      <pane ySplit="5" topLeftCell="A6" activePane="bottomLeft" state="frozen"/>
      <selection activeCell="C12" sqref="C12"/>
      <selection pane="bottomLeft" activeCell="H9" sqref="H9:I9"/>
    </sheetView>
  </sheetViews>
  <sheetFormatPr defaultColWidth="0" defaultRowHeight="14.5" zeroHeight="1"/>
  <cols>
    <col min="1" max="1" width="2" style="1" hidden="1" customWidth="1"/>
    <col min="2" max="2" width="2.1796875" style="46" customWidth="1"/>
    <col min="3" max="3" width="17.453125" style="1" customWidth="1"/>
    <col min="4" max="4" width="37.1796875" style="1" customWidth="1"/>
    <col min="5" max="5" width="16.1796875" style="1" customWidth="1"/>
    <col min="6" max="6" width="12" style="1" customWidth="1"/>
    <col min="7" max="7" width="19.1796875" style="1" customWidth="1"/>
    <col min="8" max="9" width="18.1796875" style="1" customWidth="1"/>
    <col min="10" max="10" width="13" style="1" customWidth="1"/>
    <col min="11" max="11" width="8.81640625" style="1" hidden="1" customWidth="1"/>
    <col min="12" max="12" width="4.1796875" style="1" hidden="1" customWidth="1"/>
    <col min="13" max="16384" width="9" style="1" hidden="1"/>
  </cols>
  <sheetData>
    <row r="1" spans="2:26" s="39" customFormat="1" ht="21" customHeight="1" thickTop="1">
      <c r="B1" s="37" t="s">
        <v>0</v>
      </c>
      <c r="C1" s="38"/>
      <c r="G1" s="40"/>
      <c r="R1" s="41"/>
    </row>
    <row r="2" spans="2:26" s="14" customFormat="1" ht="21">
      <c r="B2" s="42" t="s">
        <v>1</v>
      </c>
      <c r="C2" s="15"/>
      <c r="G2" s="43"/>
      <c r="R2" s="44"/>
    </row>
    <row r="3" spans="2:26">
      <c r="B3" s="45"/>
      <c r="C3" s="150" t="s">
        <v>2</v>
      </c>
      <c r="D3" s="150"/>
      <c r="E3" s="150"/>
      <c r="F3" s="150"/>
      <c r="G3" s="150"/>
      <c r="H3" s="150"/>
      <c r="I3" s="150"/>
      <c r="J3" s="150"/>
      <c r="K3" s="150"/>
    </row>
    <row r="4" spans="2:26">
      <c r="B4" s="45"/>
      <c r="C4" s="150"/>
      <c r="D4" s="150"/>
      <c r="E4" s="150"/>
      <c r="F4" s="150"/>
      <c r="G4" s="150"/>
      <c r="H4" s="150"/>
      <c r="I4" s="150"/>
      <c r="J4" s="150"/>
      <c r="K4" s="150"/>
    </row>
    <row r="5" spans="2:26" ht="24" customHeight="1">
      <c r="B5" s="45"/>
      <c r="C5" s="150"/>
      <c r="D5" s="150"/>
      <c r="E5" s="150"/>
      <c r="F5" s="150"/>
      <c r="G5" s="150"/>
      <c r="H5" s="150"/>
      <c r="I5" s="150"/>
      <c r="J5" s="150"/>
      <c r="K5" s="150"/>
    </row>
    <row r="6" spans="2:26">
      <c r="Q6" s="47"/>
    </row>
    <row r="7" spans="2:26">
      <c r="C7" s="48" t="s">
        <v>3</v>
      </c>
      <c r="L7" s="49" t="s">
        <v>4</v>
      </c>
      <c r="Q7" s="47"/>
    </row>
    <row r="8" spans="2:26">
      <c r="L8" s="49"/>
    </row>
    <row r="9" spans="2:26">
      <c r="B9" s="50"/>
      <c r="C9" s="1" t="s">
        <v>5</v>
      </c>
      <c r="G9" s="51" t="s">
        <v>6</v>
      </c>
      <c r="H9" s="144" t="s">
        <v>65</v>
      </c>
      <c r="I9" s="145"/>
      <c r="L9" s="49">
        <f>IF($H$9="New Build",1,IF($H$9="Existing Stock",2,3))</f>
        <v>2</v>
      </c>
    </row>
    <row r="10" spans="2:26">
      <c r="G10" s="51"/>
      <c r="L10" s="49"/>
      <c r="N10" s="2"/>
      <c r="O10" s="2"/>
      <c r="P10" s="2"/>
      <c r="Q10" s="2"/>
      <c r="S10" s="2"/>
      <c r="T10" s="2"/>
      <c r="U10" s="2"/>
      <c r="V10" s="2"/>
      <c r="W10" s="2"/>
      <c r="X10" s="2"/>
      <c r="Y10" s="2"/>
      <c r="Z10" s="2"/>
    </row>
    <row r="11" spans="2:26">
      <c r="B11" s="50"/>
      <c r="C11" s="1" t="s">
        <v>8</v>
      </c>
      <c r="G11" s="51" t="s">
        <v>6</v>
      </c>
      <c r="H11" s="144" t="s">
        <v>61</v>
      </c>
      <c r="I11" s="145"/>
      <c r="L11" s="49">
        <f>IFERROR(IF(OR(Income!L9=1, L9=2), VLOOKUP(H11, 'Annual Base Prices'!C23:E33, 3, 0), VLOOKUP(H11, 'Annual Base Prices'!C38:E82, 3, 0)), 100)</f>
        <v>9</v>
      </c>
      <c r="N11" s="2"/>
      <c r="O11" s="2"/>
      <c r="P11" s="2"/>
      <c r="Q11" s="2"/>
      <c r="S11" s="2"/>
      <c r="T11" s="2"/>
      <c r="U11" s="2"/>
      <c r="V11" s="2"/>
      <c r="W11" s="2"/>
      <c r="X11" s="2"/>
      <c r="Y11" s="2"/>
      <c r="Z11" s="2"/>
    </row>
    <row r="12" spans="2:26">
      <c r="G12" s="51"/>
      <c r="H12" s="52" t="s">
        <v>10</v>
      </c>
      <c r="I12" s="52"/>
      <c r="J12" s="1" t="s">
        <v>10</v>
      </c>
      <c r="L12" s="49"/>
      <c r="N12" s="2"/>
      <c r="O12" s="2"/>
      <c r="P12" s="2"/>
      <c r="Q12" s="2"/>
      <c r="S12" s="2"/>
      <c r="T12" s="2"/>
      <c r="U12" s="2"/>
      <c r="V12" s="2"/>
      <c r="W12" s="2"/>
      <c r="X12" s="2"/>
      <c r="Y12" s="2"/>
      <c r="Z12" s="2"/>
    </row>
    <row r="13" spans="2:26">
      <c r="B13" s="50"/>
      <c r="C13" s="53" t="s">
        <v>11</v>
      </c>
      <c r="D13" s="53"/>
      <c r="E13" s="53"/>
      <c r="F13" s="53"/>
      <c r="G13" s="54" t="s">
        <v>12</v>
      </c>
      <c r="H13" s="151">
        <f>INDEX('Annual Base Prices'!F:F,MATCH(Income!H11,'Annual Base Prices'!C:C,0))</f>
        <v>3</v>
      </c>
      <c r="I13" s="152"/>
      <c r="L13" s="49">
        <f>H13</f>
        <v>3</v>
      </c>
      <c r="N13" s="2"/>
      <c r="O13" s="2"/>
      <c r="P13" s="2"/>
      <c r="Q13" s="2"/>
      <c r="S13" s="2"/>
      <c r="T13" s="2"/>
      <c r="U13" s="2"/>
      <c r="V13" s="2"/>
      <c r="W13" s="2"/>
      <c r="X13" s="2"/>
      <c r="Y13" s="2"/>
      <c r="Z13" s="2"/>
    </row>
    <row r="14" spans="2:26">
      <c r="B14" s="50"/>
      <c r="C14" s="53"/>
      <c r="D14" s="53"/>
      <c r="E14" s="53"/>
      <c r="F14" s="53"/>
      <c r="G14" s="54"/>
      <c r="H14" s="55"/>
      <c r="I14" s="55"/>
      <c r="L14" s="49"/>
      <c r="N14" s="2"/>
      <c r="O14" s="2"/>
      <c r="P14" s="2"/>
      <c r="Q14" s="2"/>
      <c r="S14" s="2"/>
      <c r="T14" s="2"/>
      <c r="U14" s="2"/>
      <c r="V14" s="2"/>
      <c r="W14" s="2"/>
      <c r="X14" s="2"/>
      <c r="Y14" s="2"/>
      <c r="Z14" s="2"/>
    </row>
    <row r="15" spans="2:26">
      <c r="B15" s="50"/>
      <c r="C15" s="1" t="s">
        <v>13</v>
      </c>
      <c r="G15" s="51" t="s">
        <v>6</v>
      </c>
      <c r="H15" s="144" t="s">
        <v>46</v>
      </c>
      <c r="I15" s="145"/>
      <c r="L15" s="49">
        <f>MATCH($H$15,'Annual Base Prices'!$G$6:$Q$6,FALSE)</f>
        <v>1</v>
      </c>
      <c r="N15" s="2"/>
      <c r="O15" s="2"/>
      <c r="P15" s="2"/>
      <c r="Q15" s="2"/>
      <c r="S15" s="2"/>
      <c r="T15" s="2"/>
      <c r="U15" s="2"/>
      <c r="V15" s="2"/>
      <c r="W15" s="2"/>
      <c r="X15" s="2"/>
      <c r="Y15" s="2"/>
      <c r="Z15" s="2"/>
    </row>
    <row r="16" spans="2:26">
      <c r="B16" s="1"/>
      <c r="G16" s="51"/>
      <c r="H16" s="52" t="str">
        <f>IF(H9&amp;H15="New Build"&amp;"Basic", "Invalid Selection - Basic New Builds are not funded", "")</f>
        <v/>
      </c>
      <c r="I16" s="52"/>
      <c r="L16" s="49">
        <f>IF(H17="With OOA", 1, 0)</f>
        <v>0</v>
      </c>
      <c r="N16" s="2"/>
      <c r="O16" s="2"/>
      <c r="P16" s="2"/>
      <c r="Q16" s="2"/>
      <c r="R16" s="2" t="s">
        <v>15</v>
      </c>
      <c r="S16" s="56"/>
      <c r="T16" s="2"/>
      <c r="U16" s="2"/>
      <c r="V16" s="2"/>
      <c r="W16" s="2"/>
      <c r="X16" s="2"/>
      <c r="Y16" s="2"/>
      <c r="Z16" s="2"/>
    </row>
    <row r="17" spans="2:26">
      <c r="B17" s="1"/>
      <c r="C17" s="1" t="s">
        <v>16</v>
      </c>
      <c r="G17" s="51" t="s">
        <v>6</v>
      </c>
      <c r="H17" s="144" t="s">
        <v>257</v>
      </c>
      <c r="I17" s="145"/>
      <c r="L17" s="49">
        <f>IF(H18="", 0, 1)</f>
        <v>0</v>
      </c>
      <c r="N17" s="2"/>
      <c r="O17" s="2"/>
      <c r="P17" s="2"/>
      <c r="Q17" s="2"/>
      <c r="R17" s="2" t="s">
        <v>18</v>
      </c>
      <c r="S17" s="2"/>
      <c r="T17" s="2"/>
      <c r="U17" s="2"/>
      <c r="V17" s="2"/>
      <c r="W17" s="2"/>
      <c r="X17" s="2"/>
      <c r="Y17" s="2"/>
      <c r="Z17" s="2"/>
    </row>
    <row r="18" spans="2:26">
      <c r="B18" s="1"/>
      <c r="G18" s="51"/>
      <c r="H18" s="52" t="str">
        <f>IF(AND($H$15="Basic",$H$17="With OOA"),"Invalid Selection - please change the above cell to: Without OOA",IF($H$17="Without OOA","",""))</f>
        <v/>
      </c>
      <c r="I18" s="52"/>
      <c r="L18" s="49"/>
      <c r="N18" s="2"/>
      <c r="O18" s="2"/>
      <c r="P18" s="2"/>
      <c r="Q18" s="2"/>
      <c r="S18" s="56"/>
      <c r="T18" s="2"/>
      <c r="U18" s="2"/>
      <c r="V18" s="2"/>
      <c r="W18" s="2"/>
      <c r="X18" s="2"/>
      <c r="Y18" s="2"/>
      <c r="Z18" s="2"/>
    </row>
    <row r="19" spans="2:26">
      <c r="B19" s="1"/>
      <c r="C19" s="53" t="s">
        <v>19</v>
      </c>
      <c r="D19" s="53"/>
      <c r="E19" s="53"/>
      <c r="F19" s="53"/>
      <c r="G19" s="54" t="s">
        <v>12</v>
      </c>
      <c r="H19" s="153">
        <f>IF(L17=1, 0, IF(L9=3, INDEX(Group3, L11, L15+L16+L17), IF(L9=2, INDEX(Group2, L11, L15+L16+L17), IF(L9=1, INDEX(Group1, L11, L15+L16+L17)))))</f>
        <v>5094</v>
      </c>
      <c r="I19" s="154"/>
      <c r="L19" s="49"/>
      <c r="N19" s="2"/>
      <c r="O19" s="2"/>
      <c r="P19" s="2"/>
      <c r="Q19" s="2"/>
      <c r="S19" s="2"/>
      <c r="T19" s="2"/>
      <c r="U19" s="2"/>
      <c r="V19" s="2"/>
      <c r="W19" s="2"/>
      <c r="X19" s="2"/>
      <c r="Y19" s="2"/>
      <c r="Z19" s="2"/>
    </row>
    <row r="20" spans="2:26">
      <c r="B20" s="1"/>
      <c r="G20" s="51"/>
      <c r="L20" s="49"/>
      <c r="N20" s="2"/>
      <c r="O20" s="2"/>
      <c r="P20" s="2"/>
      <c r="Q20" s="2"/>
      <c r="S20" s="2"/>
      <c r="T20" s="2"/>
      <c r="U20" s="2"/>
      <c r="V20" s="2"/>
      <c r="W20" s="2"/>
      <c r="X20" s="2"/>
      <c r="Y20" s="2"/>
      <c r="Z20" s="2"/>
    </row>
    <row r="21" spans="2:26">
      <c r="B21" s="1"/>
      <c r="C21" s="1" t="s">
        <v>20</v>
      </c>
      <c r="G21" s="51" t="s">
        <v>6</v>
      </c>
      <c r="H21" s="144" t="s">
        <v>18</v>
      </c>
      <c r="I21" s="145"/>
      <c r="L21" s="49">
        <f>IF(AND($H$15="Robust",$L$11&gt;4),IF($H$21="With breakout room",1,0),IF($H$21="With breakout room",1,0))</f>
        <v>0</v>
      </c>
      <c r="N21" s="2"/>
      <c r="O21" s="2"/>
      <c r="P21" s="2"/>
      <c r="Q21" s="2"/>
      <c r="S21" s="2"/>
      <c r="T21" s="2"/>
      <c r="U21" s="2"/>
      <c r="V21" s="2"/>
      <c r="W21" s="2"/>
      <c r="X21" s="2"/>
      <c r="Y21" s="2"/>
      <c r="Z21" s="2"/>
    </row>
    <row r="22" spans="2:26">
      <c r="B22" s="1"/>
      <c r="G22" s="51"/>
      <c r="H22" s="57" t="str">
        <f>IF(AND(H15&lt;&gt;"Robust", H21="With breakout room"), "Please update the field above","")</f>
        <v/>
      </c>
      <c r="I22" s="57"/>
      <c r="L22" s="49"/>
      <c r="N22" s="2"/>
      <c r="O22" s="2"/>
      <c r="P22" s="2"/>
      <c r="Q22" s="2"/>
      <c r="S22" s="2"/>
      <c r="T22" s="2"/>
      <c r="U22" s="2"/>
      <c r="V22" s="2"/>
      <c r="W22" s="2"/>
      <c r="X22" s="2"/>
      <c r="Y22" s="2"/>
      <c r="Z22" s="2"/>
    </row>
    <row r="23" spans="2:26">
      <c r="B23" s="1"/>
      <c r="C23" s="53" t="s">
        <v>21</v>
      </c>
      <c r="D23" s="53"/>
      <c r="E23" s="53"/>
      <c r="F23" s="53"/>
      <c r="G23" s="54" t="s">
        <v>12</v>
      </c>
      <c r="H23" s="155">
        <f>IFERROR(IF(AND($L$21=1,$L$9=1),INDEX('Annual Base Prices'!$N$8:$N$18,$L$11),IF(AND($L$21=1,$L$9=2),INDEX('Annual Base Prices'!$N$23:$N$33,$L$11),IF(L9=3, 0, 0))), 0)</f>
        <v>0</v>
      </c>
      <c r="I23" s="156"/>
      <c r="L23" s="49"/>
      <c r="N23" s="2"/>
      <c r="O23" s="2"/>
      <c r="P23" s="2"/>
      <c r="Q23" s="2"/>
      <c r="S23" s="2"/>
      <c r="T23" s="2"/>
      <c r="U23" s="2"/>
      <c r="V23" s="2"/>
      <c r="W23" s="2"/>
      <c r="X23" s="2"/>
      <c r="Y23" s="2"/>
      <c r="Z23" s="2"/>
    </row>
    <row r="24" spans="2:26">
      <c r="B24" s="1"/>
      <c r="C24" s="53"/>
      <c r="D24" s="53"/>
      <c r="E24" s="53"/>
      <c r="F24" s="53"/>
      <c r="G24" s="54"/>
      <c r="H24" s="58"/>
      <c r="I24" s="58"/>
      <c r="L24" s="49"/>
      <c r="N24" s="2"/>
      <c r="O24" s="2"/>
      <c r="P24" s="2"/>
      <c r="Q24" s="2"/>
      <c r="S24" s="2"/>
      <c r="T24" s="2"/>
      <c r="U24" s="2"/>
      <c r="V24" s="2"/>
      <c r="W24" s="2"/>
      <c r="X24" s="2"/>
      <c r="Y24" s="2"/>
      <c r="Z24" s="2"/>
    </row>
    <row r="25" spans="2:26">
      <c r="B25" s="1"/>
      <c r="C25" s="53" t="s">
        <v>22</v>
      </c>
      <c r="D25" s="53"/>
      <c r="E25" s="53"/>
      <c r="F25" s="53"/>
      <c r="G25" s="54" t="s">
        <v>12</v>
      </c>
      <c r="H25" s="155">
        <f>IFERROR(H19+H23,"Invalid selection")</f>
        <v>5094</v>
      </c>
      <c r="I25" s="156"/>
      <c r="L25" s="49"/>
      <c r="N25" s="2"/>
      <c r="O25" s="2"/>
      <c r="P25" s="2"/>
      <c r="Q25" s="2"/>
      <c r="S25" s="2"/>
      <c r="T25" s="2"/>
      <c r="U25" s="2"/>
      <c r="V25" s="2"/>
      <c r="W25" s="2"/>
      <c r="X25" s="2"/>
      <c r="Y25" s="2"/>
      <c r="Z25" s="2"/>
    </row>
    <row r="26" spans="2:26">
      <c r="B26" s="1"/>
      <c r="G26" s="51"/>
      <c r="H26"/>
      <c r="I26"/>
      <c r="L26" s="49"/>
      <c r="N26" s="2"/>
      <c r="O26" s="2"/>
      <c r="P26" s="2"/>
      <c r="Q26" s="2"/>
      <c r="S26" s="2"/>
      <c r="T26" s="2"/>
      <c r="U26" s="2"/>
      <c r="V26" s="2"/>
      <c r="W26" s="2"/>
      <c r="X26" s="2"/>
      <c r="Y26" s="2"/>
      <c r="Z26" s="2"/>
    </row>
    <row r="27" spans="2:26">
      <c r="B27" s="1"/>
      <c r="C27" s="1" t="s">
        <v>23</v>
      </c>
      <c r="G27" s="51" t="s">
        <v>6</v>
      </c>
      <c r="H27" s="144" t="s">
        <v>126</v>
      </c>
      <c r="I27" s="145"/>
      <c r="L27" s="49">
        <f>MATCH($H$27,'Location Factors'!$B$6:$B$93,FALSE)</f>
        <v>1</v>
      </c>
      <c r="N27" s="2"/>
      <c r="O27" s="2"/>
      <c r="P27" s="2"/>
      <c r="Q27" s="2"/>
      <c r="S27" s="2"/>
      <c r="T27" s="2"/>
      <c r="U27" s="2"/>
      <c r="V27" s="2"/>
      <c r="W27" s="2"/>
      <c r="X27" s="2"/>
      <c r="Y27" s="2"/>
      <c r="Z27" s="2"/>
    </row>
    <row r="28" spans="2:26">
      <c r="B28" s="1"/>
      <c r="G28" s="51"/>
      <c r="N28" s="2"/>
      <c r="O28" s="2"/>
      <c r="P28" s="2"/>
      <c r="Q28" s="2"/>
      <c r="S28" s="2"/>
      <c r="T28" s="2"/>
      <c r="U28" s="2"/>
      <c r="V28" s="2"/>
      <c r="W28" s="2"/>
      <c r="X28" s="2"/>
      <c r="Y28" s="2"/>
      <c r="Z28" s="2"/>
    </row>
    <row r="29" spans="2:26">
      <c r="B29" s="1"/>
      <c r="C29" s="53" t="s">
        <v>25</v>
      </c>
      <c r="G29" s="54" t="s">
        <v>12</v>
      </c>
      <c r="H29" s="148">
        <f>IFERROR(ROUND(INDEX('Location Factors'!$C$6:$M$93,$L$27,IF(H9="Legacy", 11, $L$11)),2), 0)</f>
        <v>1</v>
      </c>
      <c r="I29" s="149"/>
      <c r="N29" s="2"/>
      <c r="O29" s="2"/>
      <c r="P29" s="2"/>
      <c r="Q29" s="2"/>
      <c r="S29" s="2"/>
      <c r="T29" s="2"/>
      <c r="U29" s="2"/>
      <c r="V29" s="2"/>
      <c r="W29" s="2"/>
      <c r="X29" s="2"/>
      <c r="Y29" s="2"/>
      <c r="Z29" s="2"/>
    </row>
    <row r="30" spans="2:26">
      <c r="B30" s="1"/>
      <c r="N30" s="2"/>
      <c r="O30" s="2"/>
      <c r="P30" s="2"/>
      <c r="Q30" s="2"/>
      <c r="S30" s="2"/>
      <c r="T30" s="2"/>
      <c r="U30" s="2"/>
      <c r="V30" s="2"/>
      <c r="W30" s="2"/>
      <c r="X30" s="2"/>
      <c r="Y30" s="2"/>
      <c r="Z30" s="2"/>
    </row>
    <row r="31" spans="2:26">
      <c r="B31" s="1"/>
      <c r="C31" s="1" t="s">
        <v>26</v>
      </c>
      <c r="G31" s="51" t="s">
        <v>6</v>
      </c>
      <c r="H31" s="144" t="s">
        <v>261</v>
      </c>
      <c r="I31" s="145"/>
      <c r="L31" s="49">
        <f>IF($H$31="Without Fire Sprinklers",0,IF(AND($L$11&lt;5,$L$9&lt;3),1,2))</f>
        <v>2</v>
      </c>
      <c r="N31" s="2"/>
      <c r="O31" s="2"/>
      <c r="P31" s="2"/>
      <c r="Q31" s="2"/>
      <c r="S31" s="2"/>
      <c r="T31" s="2"/>
      <c r="U31" s="2"/>
      <c r="V31" s="2"/>
      <c r="W31" s="2"/>
      <c r="X31" s="2"/>
      <c r="Y31" s="2"/>
      <c r="Z31" s="2"/>
    </row>
    <row r="32" spans="2:26">
      <c r="B32" s="1"/>
      <c r="N32" s="2"/>
      <c r="O32" s="2"/>
      <c r="P32" s="2"/>
      <c r="Q32" s="2"/>
      <c r="S32" s="2"/>
      <c r="T32" s="2"/>
      <c r="U32" s="2"/>
      <c r="V32" s="2"/>
      <c r="W32" s="2"/>
      <c r="X32" s="2"/>
      <c r="Y32" s="2"/>
      <c r="Z32" s="2"/>
    </row>
    <row r="33" spans="2:26">
      <c r="B33" s="1"/>
      <c r="C33" s="53" t="s">
        <v>27</v>
      </c>
      <c r="D33" s="53"/>
      <c r="E33" s="53"/>
      <c r="F33" s="53"/>
      <c r="G33" s="54" t="s">
        <v>12</v>
      </c>
      <c r="H33" s="142">
        <f>ROUND(IF($L$31=0,0,INDEX('Annual Base Prices'!$D$90:$D$91,$L$31)),3)</f>
        <v>1.9E-2</v>
      </c>
      <c r="I33" s="143"/>
      <c r="N33" s="2"/>
      <c r="O33" s="2"/>
      <c r="P33" s="2"/>
      <c r="Q33" s="2"/>
      <c r="S33" s="2"/>
      <c r="T33" s="2"/>
      <c r="U33" s="2"/>
      <c r="V33" s="2"/>
      <c r="W33" s="2"/>
      <c r="X33" s="2"/>
      <c r="Y33" s="2"/>
      <c r="Z33" s="2"/>
    </row>
    <row r="34" spans="2:26">
      <c r="B34" s="1"/>
      <c r="N34" s="2"/>
      <c r="O34" s="2"/>
      <c r="P34" s="2"/>
      <c r="Q34" s="2"/>
      <c r="S34" s="2"/>
      <c r="T34" s="2"/>
      <c r="U34" s="2"/>
      <c r="V34" s="2"/>
      <c r="W34" s="2"/>
      <c r="X34" s="2"/>
      <c r="Y34" s="2"/>
      <c r="Z34" s="2"/>
    </row>
    <row r="35" spans="2:26" customFormat="1" ht="15.5">
      <c r="C35" s="82" t="s">
        <v>260</v>
      </c>
      <c r="N35" s="83"/>
      <c r="O35" s="83"/>
      <c r="P35" s="83"/>
      <c r="Q35" s="83"/>
      <c r="S35" s="83"/>
      <c r="T35" s="83"/>
      <c r="U35" s="83"/>
      <c r="V35" s="83"/>
      <c r="W35" s="83"/>
      <c r="X35" s="83"/>
      <c r="Y35" s="83"/>
      <c r="Z35" s="83"/>
    </row>
    <row r="36" spans="2:26" customFormat="1">
      <c r="C36" s="84" t="s">
        <v>28</v>
      </c>
      <c r="N36" s="83"/>
      <c r="O36" s="83"/>
      <c r="P36" s="83"/>
      <c r="Q36" s="83"/>
      <c r="S36" s="83"/>
      <c r="T36" s="83"/>
      <c r="U36" s="83"/>
      <c r="V36" s="83"/>
      <c r="W36" s="83"/>
      <c r="X36" s="83"/>
      <c r="Y36" s="83"/>
      <c r="Z36" s="83"/>
    </row>
    <row r="37" spans="2:26">
      <c r="B37" s="1"/>
      <c r="N37" s="2"/>
      <c r="O37" s="2"/>
      <c r="P37" s="2"/>
      <c r="Q37" s="2"/>
      <c r="S37" s="2"/>
      <c r="T37" s="2"/>
      <c r="U37" s="2"/>
      <c r="V37" s="2"/>
      <c r="W37" s="2"/>
      <c r="X37" s="2"/>
      <c r="Y37" s="2"/>
      <c r="Z37" s="2"/>
    </row>
    <row r="38" spans="2:26" ht="15.5">
      <c r="B38" s="1"/>
      <c r="G38" s="85" t="s">
        <v>12</v>
      </c>
      <c r="H38" s="146">
        <f>IFERROR($H$25*$H$29*(1+$H$33),"Invalid selection")</f>
        <v>5190.7859999999991</v>
      </c>
      <c r="I38" s="147"/>
      <c r="N38" s="2"/>
      <c r="O38" s="2"/>
      <c r="P38" s="2"/>
      <c r="Q38" s="2"/>
      <c r="S38" s="2"/>
      <c r="T38" s="2"/>
      <c r="U38" s="2"/>
      <c r="V38" s="2"/>
      <c r="W38" s="2"/>
      <c r="X38" s="2"/>
      <c r="Y38" s="2"/>
      <c r="Z38" s="2"/>
    </row>
    <row r="39" spans="2:26" customFormat="1">
      <c r="C39" s="84"/>
      <c r="N39" s="83"/>
      <c r="O39" s="83"/>
      <c r="P39" s="83"/>
      <c r="Q39" s="83"/>
      <c r="S39" s="83"/>
      <c r="T39" s="83"/>
      <c r="U39" s="83"/>
      <c r="V39" s="83"/>
      <c r="W39" s="83"/>
      <c r="X39" s="83"/>
      <c r="Y39" s="83"/>
      <c r="Z39" s="83"/>
    </row>
    <row r="40" spans="2:26" customFormat="1" ht="43.5">
      <c r="C40" s="86" t="s">
        <v>29</v>
      </c>
      <c r="D40" s="87"/>
      <c r="E40" s="87"/>
      <c r="F40" s="88" t="s">
        <v>30</v>
      </c>
      <c r="G40" s="88" t="s">
        <v>31</v>
      </c>
      <c r="H40" s="88" t="s">
        <v>32</v>
      </c>
      <c r="I40" s="88" t="s">
        <v>33</v>
      </c>
    </row>
    <row r="41" spans="2:26" customFormat="1">
      <c r="C41" t="s">
        <v>34</v>
      </c>
      <c r="F41" s="89">
        <f>H38</f>
        <v>5190.7859999999991</v>
      </c>
      <c r="G41" s="89">
        <f>MRRC!F11</f>
        <v>10911.68</v>
      </c>
      <c r="H41" s="90">
        <f>F41+G41</f>
        <v>16102.466</v>
      </c>
      <c r="I41" s="91">
        <f>H41</f>
        <v>16102.466</v>
      </c>
      <c r="J41" s="92" t="s">
        <v>35</v>
      </c>
    </row>
    <row r="42" spans="2:26" customFormat="1" hidden="1">
      <c r="C42" t="s">
        <v>36</v>
      </c>
      <c r="F42" s="89">
        <f>F41/2-0.15*MRRC!F11</f>
        <v>958.64099999999962</v>
      </c>
      <c r="G42" s="89">
        <f>MRRC!G11</f>
        <v>7068.3600000000006</v>
      </c>
      <c r="H42" s="90">
        <f>F42+G42</f>
        <v>8027.0010000000002</v>
      </c>
      <c r="I42" s="91">
        <f>H42*2</f>
        <v>16054.002</v>
      </c>
      <c r="J42" s="92" t="s">
        <v>35</v>
      </c>
    </row>
    <row r="43" spans="2:26" customFormat="1">
      <c r="C43" t="s">
        <v>37</v>
      </c>
      <c r="F43" s="89">
        <f>F41-0.3*MRRC!F11</f>
        <v>1917.2819999999992</v>
      </c>
      <c r="G43" s="89">
        <f>MRRC!G11</f>
        <v>7068.3600000000006</v>
      </c>
      <c r="H43" s="90">
        <f>F43+G43</f>
        <v>8985.6419999999998</v>
      </c>
      <c r="I43" s="91">
        <f>H43+G45</f>
        <v>8985.6419999999998</v>
      </c>
      <c r="J43" s="92" t="s">
        <v>35</v>
      </c>
    </row>
    <row r="44" spans="2:26" customFormat="1">
      <c r="C44" s="93" t="s">
        <v>38</v>
      </c>
      <c r="G44" s="94"/>
      <c r="H44" s="95"/>
    </row>
    <row r="45" spans="2:26" customFormat="1">
      <c r="C45" s="96" t="s">
        <v>39</v>
      </c>
      <c r="G45" s="97">
        <v>0</v>
      </c>
      <c r="H45" s="95"/>
      <c r="I45" s="95"/>
    </row>
    <row r="46" spans="2:26" customFormat="1">
      <c r="H46" s="95"/>
      <c r="I46" s="95"/>
    </row>
    <row r="47" spans="2:26" customFormat="1">
      <c r="C47" s="98" t="s">
        <v>40</v>
      </c>
      <c r="D47" s="99" t="s">
        <v>262</v>
      </c>
      <c r="G47" s="94"/>
    </row>
    <row r="48" spans="2:26" customFormat="1" hidden="1"/>
    <row r="49" spans="2:3" customFormat="1" ht="25.4" hidden="1" customHeight="1">
      <c r="C49" s="98"/>
    </row>
    <row r="50" spans="2:3" customFormat="1" hidden="1">
      <c r="C50" s="98"/>
    </row>
    <row r="51" spans="2:3" customFormat="1" hidden="1">
      <c r="C51" s="98"/>
    </row>
    <row r="52" spans="2:3" customFormat="1" hidden="1">
      <c r="B52" s="50"/>
    </row>
    <row r="53" spans="2:3" customFormat="1" hidden="1">
      <c r="B53" s="50"/>
    </row>
    <row r="54" spans="2:3" customFormat="1" hidden="1">
      <c r="B54" s="50"/>
    </row>
    <row r="55" spans="2:3" customFormat="1" hidden="1">
      <c r="B55" s="50"/>
    </row>
    <row r="56" spans="2:3" customFormat="1" hidden="1">
      <c r="B56" s="50"/>
    </row>
    <row r="57" spans="2:3" customFormat="1" hidden="1">
      <c r="B57" s="50"/>
    </row>
    <row r="58" spans="2:3" customFormat="1" hidden="1">
      <c r="B58" s="50"/>
    </row>
    <row r="59" spans="2:3" customFormat="1" hidden="1">
      <c r="B59" s="50"/>
    </row>
    <row r="60" spans="2:3" customFormat="1" hidden="1">
      <c r="B60" s="50"/>
    </row>
    <row r="61" spans="2:3" customFormat="1" hidden="1">
      <c r="B61" s="50"/>
    </row>
    <row r="62" spans="2:3" customFormat="1" hidden="1">
      <c r="B62" s="50"/>
    </row>
    <row r="63" spans="2:3" customFormat="1" hidden="1">
      <c r="B63" s="50"/>
    </row>
    <row r="64" spans="2:3"/>
    <row r="65"/>
  </sheetData>
  <sheetProtection algorithmName="SHA-256" hashValue="2nyOoiDgcsK8GMe7s/mWJFY2ngc3LU+lp4qqgwPNQTA=" saltValue="tPlLFPrRuQl7erg1jUFwrw==" spinCount="100000" sheet="1" selectLockedCells="1"/>
  <mergeCells count="15">
    <mergeCell ref="H17:I17"/>
    <mergeCell ref="H19:I19"/>
    <mergeCell ref="H21:I21"/>
    <mergeCell ref="H23:I23"/>
    <mergeCell ref="H25:I25"/>
    <mergeCell ref="C3:K5"/>
    <mergeCell ref="H11:I11"/>
    <mergeCell ref="H9:I9"/>
    <mergeCell ref="H13:I13"/>
    <mergeCell ref="H15:I15"/>
    <mergeCell ref="H33:I33"/>
    <mergeCell ref="H31:I31"/>
    <mergeCell ref="H38:I38"/>
    <mergeCell ref="H27:I27"/>
    <mergeCell ref="H29:I29"/>
  </mergeCells>
  <dataValidations count="6">
    <dataValidation type="list" allowBlank="1" showInputMessage="1" showErrorMessage="1" sqref="H9" xr:uid="{00000000-0002-0000-0000-000000000000}">
      <formula1>"Existing Stock,New Build,Legacy"</formula1>
    </dataValidation>
    <dataValidation type="list" allowBlank="1" showInputMessage="1" showErrorMessage="1" sqref="H15" xr:uid="{00000000-0002-0000-0000-000001000000}">
      <formula1>"Basic,Improved Liveability,Fully Accessible,Robust,High Physical Support"</formula1>
    </dataValidation>
    <dataValidation type="list" allowBlank="1" showInputMessage="1" showErrorMessage="1" sqref="H17" xr:uid="{00000000-0002-0000-0000-000002000000}">
      <formula1>"With OOA,Without OOA"</formula1>
    </dataValidation>
    <dataValidation type="list" allowBlank="1" showInputMessage="1" showErrorMessage="1" sqref="H21" xr:uid="{00000000-0002-0000-0000-000003000000}">
      <formula1>IF(H15&lt;&gt;"Robust", R17, R16:R17)</formula1>
    </dataValidation>
    <dataValidation type="list" allowBlank="1" showInputMessage="1" showErrorMessage="1" sqref="H31" xr:uid="{00000000-0002-0000-0000-000004000000}">
      <formula1>"With Fire Sprinklers,Without Fire Sprinklers"</formula1>
    </dataValidation>
    <dataValidation type="decimal" operator="greaterThanOrEqual" allowBlank="1" showInputMessage="1" showErrorMessage="1" sqref="G45" xr:uid="{00000000-0002-0000-0000-00000500000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IF($H$9="Legacy", 'Annual Base Prices'!$C$38:$C$82, 'Annual Base Prices'!$C$23:$C$33)</xm:f>
          </x14:formula1>
          <xm:sqref>H11</xm:sqref>
        </x14:dataValidation>
        <x14:dataValidation type="list" allowBlank="1" showInputMessage="1" showErrorMessage="1" xr:uid="{00000000-0002-0000-0000-000007000000}">
          <x14:formula1>
            <xm:f>'Location Factors'!$B$6:$B$93</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1"/>
  <sheetViews>
    <sheetView zoomScale="80" zoomScaleNormal="80" workbookViewId="0">
      <selection activeCell="G51" sqref="G51"/>
    </sheetView>
  </sheetViews>
  <sheetFormatPr defaultColWidth="0" defaultRowHeight="14.5" zeroHeight="1"/>
  <cols>
    <col min="1" max="1" width="1.54296875" style="1" customWidth="1"/>
    <col min="2" max="2" width="0" style="1" hidden="1" customWidth="1"/>
    <col min="3" max="3" width="30.81640625" style="1" bestFit="1" customWidth="1"/>
    <col min="4" max="4" width="7.54296875" style="1" customWidth="1"/>
    <col min="5" max="5" width="10.81640625" style="1" hidden="1" customWidth="1"/>
    <col min="6" max="6" width="14.81640625" style="1" customWidth="1"/>
    <col min="7" max="7" width="10.81640625" style="1" customWidth="1"/>
    <col min="8" max="9" width="16.81640625" style="1" bestFit="1" customWidth="1"/>
    <col min="10" max="11" width="13.54296875" style="1" bestFit="1" customWidth="1"/>
    <col min="12" max="12" width="9.1796875" style="1" customWidth="1"/>
    <col min="13" max="13" width="8.453125" style="1" bestFit="1" customWidth="1"/>
    <col min="14" max="14" width="7.54296875" style="1" bestFit="1" customWidth="1"/>
    <col min="15" max="15" width="17.1796875" style="1" bestFit="1" customWidth="1"/>
    <col min="16" max="16" width="18" style="1" bestFit="1" customWidth="1"/>
    <col min="17" max="17" width="10.453125" style="1" customWidth="1"/>
    <col min="18" max="18" width="2.1796875" style="1" customWidth="1"/>
    <col min="19" max="16384" width="9" style="1" hidden="1"/>
  </cols>
  <sheetData>
    <row r="1" spans="1:18" s="14" customFormat="1" ht="21" customHeight="1">
      <c r="A1" s="15" t="s">
        <v>0</v>
      </c>
      <c r="B1" s="15"/>
      <c r="C1" s="15"/>
      <c r="R1" s="1"/>
    </row>
    <row r="2" spans="1:18" s="14" customFormat="1" ht="21">
      <c r="A2" s="15" t="s">
        <v>42</v>
      </c>
      <c r="B2" s="15"/>
      <c r="C2" s="15"/>
      <c r="R2" s="1"/>
    </row>
    <row r="3" spans="1:18">
      <c r="H3" s="36"/>
    </row>
    <row r="4" spans="1:18" s="5" customFormat="1" ht="12">
      <c r="A4" s="3"/>
      <c r="B4" s="3"/>
      <c r="C4" s="3"/>
      <c r="D4" s="4"/>
      <c r="E4" s="4"/>
      <c r="F4" s="4"/>
      <c r="G4" s="4"/>
      <c r="H4" s="135"/>
      <c r="I4" s="6"/>
    </row>
    <row r="5" spans="1:18">
      <c r="A5" s="3"/>
      <c r="B5" s="3"/>
      <c r="C5" s="7"/>
      <c r="D5" s="4"/>
      <c r="E5" s="4"/>
      <c r="F5" s="4"/>
      <c r="G5" s="16" t="s">
        <v>43</v>
      </c>
      <c r="H5" s="16"/>
      <c r="I5" s="16"/>
      <c r="J5" s="16"/>
      <c r="K5" s="16"/>
      <c r="L5" s="16"/>
      <c r="M5" s="16"/>
      <c r="N5" s="16"/>
      <c r="O5" s="16"/>
      <c r="P5" s="16"/>
      <c r="Q5" s="16"/>
      <c r="R5" s="4"/>
    </row>
    <row r="6" spans="1:18" ht="14.25" customHeight="1">
      <c r="A6" s="3"/>
      <c r="B6" s="3"/>
      <c r="C6" s="100" t="s">
        <v>44</v>
      </c>
      <c r="D6" s="101"/>
      <c r="E6" s="101"/>
      <c r="F6" s="162" t="s">
        <v>45</v>
      </c>
      <c r="G6" s="17" t="s">
        <v>46</v>
      </c>
      <c r="H6" s="102" t="s">
        <v>47</v>
      </c>
      <c r="I6" s="102" t="s">
        <v>47</v>
      </c>
      <c r="J6" s="102" t="s">
        <v>48</v>
      </c>
      <c r="K6" s="102" t="s">
        <v>48</v>
      </c>
      <c r="L6" s="102" t="s">
        <v>49</v>
      </c>
      <c r="M6" s="102" t="s">
        <v>49</v>
      </c>
      <c r="N6" s="102" t="s">
        <v>49</v>
      </c>
      <c r="O6" s="102" t="s">
        <v>14</v>
      </c>
      <c r="P6" s="102" t="s">
        <v>14</v>
      </c>
      <c r="Q6" s="17" t="s">
        <v>50</v>
      </c>
      <c r="R6" s="4"/>
    </row>
    <row r="7" spans="1:18">
      <c r="A7" s="3"/>
      <c r="B7" s="3"/>
      <c r="C7" s="103"/>
      <c r="D7" s="104"/>
      <c r="E7" s="104"/>
      <c r="F7" s="163"/>
      <c r="G7" s="105" t="s">
        <v>51</v>
      </c>
      <c r="H7" s="105" t="s">
        <v>51</v>
      </c>
      <c r="I7" s="106" t="s">
        <v>17</v>
      </c>
      <c r="J7" s="105" t="s">
        <v>51</v>
      </c>
      <c r="K7" s="106" t="s">
        <v>17</v>
      </c>
      <c r="L7" s="105" t="s">
        <v>51</v>
      </c>
      <c r="M7" s="106" t="s">
        <v>17</v>
      </c>
      <c r="N7" s="106" t="s">
        <v>52</v>
      </c>
      <c r="O7" s="105" t="s">
        <v>51</v>
      </c>
      <c r="P7" s="106" t="s">
        <v>17</v>
      </c>
      <c r="Q7" s="18"/>
      <c r="R7" s="3"/>
    </row>
    <row r="8" spans="1:18" ht="14.25" customHeight="1">
      <c r="A8" s="3"/>
      <c r="B8" s="3" t="s">
        <v>7</v>
      </c>
      <c r="C8" s="107" t="s">
        <v>53</v>
      </c>
      <c r="D8" s="108"/>
      <c r="E8" s="108">
        <v>1</v>
      </c>
      <c r="F8" s="109">
        <v>1</v>
      </c>
      <c r="G8" s="110">
        <v>0</v>
      </c>
      <c r="H8" s="110">
        <v>38664</v>
      </c>
      <c r="I8" s="110">
        <v>45111</v>
      </c>
      <c r="J8" s="110">
        <v>62429</v>
      </c>
      <c r="K8" s="110">
        <v>72836</v>
      </c>
      <c r="L8" s="110">
        <v>0</v>
      </c>
      <c r="M8" s="110">
        <v>0</v>
      </c>
      <c r="N8" s="110">
        <v>0</v>
      </c>
      <c r="O8" s="110">
        <v>82808</v>
      </c>
      <c r="P8" s="110">
        <v>96610</v>
      </c>
      <c r="Q8" s="159" t="s">
        <v>54</v>
      </c>
      <c r="R8" s="5"/>
    </row>
    <row r="9" spans="1:18">
      <c r="A9" s="3"/>
      <c r="B9" s="3" t="s">
        <v>7</v>
      </c>
      <c r="C9" s="111" t="s">
        <v>9</v>
      </c>
      <c r="D9" s="4"/>
      <c r="E9" s="4">
        <v>2</v>
      </c>
      <c r="F9" s="112">
        <v>1</v>
      </c>
      <c r="G9" s="110">
        <v>0</v>
      </c>
      <c r="H9" s="110">
        <v>46035</v>
      </c>
      <c r="I9" s="110">
        <v>53706</v>
      </c>
      <c r="J9" s="110">
        <v>76046</v>
      </c>
      <c r="K9" s="110">
        <v>88719</v>
      </c>
      <c r="L9" s="110">
        <v>0</v>
      </c>
      <c r="M9" s="110">
        <v>0</v>
      </c>
      <c r="N9" s="110">
        <v>0</v>
      </c>
      <c r="O9" s="110">
        <v>103035</v>
      </c>
      <c r="P9" s="110">
        <v>120206</v>
      </c>
      <c r="Q9" s="160"/>
      <c r="R9" s="5"/>
    </row>
    <row r="10" spans="1:18">
      <c r="A10" s="3"/>
      <c r="B10" s="3" t="s">
        <v>7</v>
      </c>
      <c r="C10" s="111" t="s">
        <v>55</v>
      </c>
      <c r="D10" s="4"/>
      <c r="E10" s="4">
        <v>2</v>
      </c>
      <c r="F10" s="112">
        <v>2</v>
      </c>
      <c r="G10" s="110">
        <v>0</v>
      </c>
      <c r="H10" s="110">
        <v>17985</v>
      </c>
      <c r="I10" s="110">
        <v>20982</v>
      </c>
      <c r="J10" s="110">
        <v>32811</v>
      </c>
      <c r="K10" s="110">
        <v>39148</v>
      </c>
      <c r="L10" s="110">
        <v>0</v>
      </c>
      <c r="M10" s="110">
        <v>0</v>
      </c>
      <c r="N10" s="110">
        <v>0</v>
      </c>
      <c r="O10" s="110">
        <v>46485</v>
      </c>
      <c r="P10" s="110">
        <v>54232</v>
      </c>
      <c r="Q10" s="160"/>
      <c r="R10" s="5"/>
    </row>
    <row r="11" spans="1:18">
      <c r="A11" s="3"/>
      <c r="B11" s="3" t="s">
        <v>7</v>
      </c>
      <c r="C11" s="111" t="s">
        <v>56</v>
      </c>
      <c r="D11" s="4"/>
      <c r="E11" s="4">
        <v>3</v>
      </c>
      <c r="F11" s="112">
        <v>2</v>
      </c>
      <c r="G11" s="110">
        <v>0</v>
      </c>
      <c r="H11" s="110">
        <v>24030</v>
      </c>
      <c r="I11" s="110">
        <v>28034</v>
      </c>
      <c r="J11" s="110">
        <v>43792</v>
      </c>
      <c r="K11" s="110">
        <v>51091</v>
      </c>
      <c r="L11" s="110">
        <v>0</v>
      </c>
      <c r="M11" s="110">
        <v>0</v>
      </c>
      <c r="N11" s="110">
        <v>0</v>
      </c>
      <c r="O11" s="110">
        <v>63004</v>
      </c>
      <c r="P11" s="110">
        <v>73506</v>
      </c>
      <c r="Q11" s="160"/>
      <c r="R11" s="5"/>
    </row>
    <row r="12" spans="1:18">
      <c r="A12" s="3"/>
      <c r="B12" s="3" t="s">
        <v>7</v>
      </c>
      <c r="C12" s="111" t="s">
        <v>57</v>
      </c>
      <c r="D12" s="4"/>
      <c r="E12" s="4">
        <v>1</v>
      </c>
      <c r="F12" s="112">
        <v>1</v>
      </c>
      <c r="G12" s="110">
        <v>0</v>
      </c>
      <c r="H12" s="110">
        <v>27234</v>
      </c>
      <c r="I12" s="110">
        <v>30120</v>
      </c>
      <c r="J12" s="110">
        <v>41976</v>
      </c>
      <c r="K12" s="110">
        <v>46193</v>
      </c>
      <c r="L12" s="110">
        <v>49462</v>
      </c>
      <c r="M12" s="110">
        <v>54616</v>
      </c>
      <c r="N12" s="110">
        <v>0</v>
      </c>
      <c r="O12" s="110">
        <v>56835</v>
      </c>
      <c r="P12" s="110">
        <v>61620</v>
      </c>
      <c r="Q12" s="160"/>
      <c r="R12" s="5"/>
    </row>
    <row r="13" spans="1:18">
      <c r="A13" s="3"/>
      <c r="B13" s="3" t="s">
        <v>7</v>
      </c>
      <c r="C13" s="111" t="s">
        <v>58</v>
      </c>
      <c r="D13" s="4"/>
      <c r="E13" s="4">
        <v>2</v>
      </c>
      <c r="F13" s="112">
        <v>2</v>
      </c>
      <c r="G13" s="110">
        <v>0</v>
      </c>
      <c r="H13" s="110">
        <v>17044</v>
      </c>
      <c r="I13" s="110">
        <v>18400</v>
      </c>
      <c r="J13" s="110">
        <v>25973</v>
      </c>
      <c r="K13" s="110">
        <v>28022</v>
      </c>
      <c r="L13" s="110">
        <v>30999</v>
      </c>
      <c r="M13" s="110">
        <v>33485</v>
      </c>
      <c r="N13" s="110">
        <v>2091</v>
      </c>
      <c r="O13" s="110">
        <v>36449</v>
      </c>
      <c r="P13" s="110">
        <v>38750</v>
      </c>
      <c r="Q13" s="160"/>
      <c r="R13" s="5"/>
    </row>
    <row r="14" spans="1:18">
      <c r="A14" s="3"/>
      <c r="B14" s="3" t="s">
        <v>7</v>
      </c>
      <c r="C14" s="111" t="s">
        <v>59</v>
      </c>
      <c r="D14" s="4"/>
      <c r="E14" s="4">
        <v>3</v>
      </c>
      <c r="F14" s="112">
        <v>3</v>
      </c>
      <c r="G14" s="110">
        <v>0</v>
      </c>
      <c r="H14" s="110">
        <v>13922</v>
      </c>
      <c r="I14" s="110">
        <v>14844</v>
      </c>
      <c r="J14" s="110">
        <v>22115</v>
      </c>
      <c r="K14" s="110">
        <v>23486</v>
      </c>
      <c r="L14" s="110">
        <v>26874</v>
      </c>
      <c r="M14" s="110">
        <v>28530</v>
      </c>
      <c r="N14" s="110">
        <v>1393</v>
      </c>
      <c r="O14" s="110">
        <v>31967</v>
      </c>
      <c r="P14" s="110">
        <v>33500</v>
      </c>
      <c r="Q14" s="160"/>
      <c r="R14" s="5"/>
    </row>
    <row r="15" spans="1:18">
      <c r="A15" s="3"/>
      <c r="B15" s="3" t="s">
        <v>7</v>
      </c>
      <c r="C15" s="111" t="s">
        <v>60</v>
      </c>
      <c r="D15" s="4"/>
      <c r="E15" s="4">
        <v>2</v>
      </c>
      <c r="F15" s="112">
        <v>2</v>
      </c>
      <c r="G15" s="110">
        <v>0</v>
      </c>
      <c r="H15" s="110">
        <v>24892</v>
      </c>
      <c r="I15" s="110">
        <v>26249</v>
      </c>
      <c r="J15" s="110">
        <v>34016</v>
      </c>
      <c r="K15" s="110">
        <v>36064</v>
      </c>
      <c r="L15" s="110">
        <v>39710</v>
      </c>
      <c r="M15" s="110">
        <v>42197</v>
      </c>
      <c r="N15" s="110">
        <v>2091</v>
      </c>
      <c r="O15" s="110">
        <v>44984</v>
      </c>
      <c r="P15" s="110">
        <v>47287</v>
      </c>
      <c r="Q15" s="160"/>
      <c r="R15" s="5"/>
    </row>
    <row r="16" spans="1:18">
      <c r="A16" s="3"/>
      <c r="B16" s="3" t="s">
        <v>7</v>
      </c>
      <c r="C16" s="111" t="s">
        <v>61</v>
      </c>
      <c r="D16" s="4"/>
      <c r="E16" s="4">
        <v>3</v>
      </c>
      <c r="F16" s="112">
        <v>3</v>
      </c>
      <c r="G16" s="110">
        <v>0</v>
      </c>
      <c r="H16" s="110">
        <v>19564</v>
      </c>
      <c r="I16" s="110">
        <v>20596</v>
      </c>
      <c r="J16" s="110">
        <v>28743</v>
      </c>
      <c r="K16" s="110">
        <v>30277</v>
      </c>
      <c r="L16" s="110">
        <v>33773</v>
      </c>
      <c r="M16" s="110">
        <v>35603</v>
      </c>
      <c r="N16" s="110">
        <v>1540</v>
      </c>
      <c r="O16" s="110">
        <v>42208</v>
      </c>
      <c r="P16" s="110">
        <v>44064</v>
      </c>
      <c r="Q16" s="160"/>
      <c r="R16" s="5"/>
    </row>
    <row r="17" spans="2:18">
      <c r="B17" s="3" t="s">
        <v>7</v>
      </c>
      <c r="C17" s="111" t="s">
        <v>62</v>
      </c>
      <c r="D17" s="4"/>
      <c r="E17" s="4">
        <v>4</v>
      </c>
      <c r="F17" s="112">
        <v>4</v>
      </c>
      <c r="G17" s="110">
        <v>0</v>
      </c>
      <c r="H17" s="110">
        <v>17240</v>
      </c>
      <c r="I17" s="110">
        <v>18017</v>
      </c>
      <c r="J17" s="110">
        <v>25827</v>
      </c>
      <c r="K17" s="110">
        <v>27000</v>
      </c>
      <c r="L17" s="110">
        <v>30545</v>
      </c>
      <c r="M17" s="110">
        <v>31934</v>
      </c>
      <c r="N17" s="110">
        <v>1168</v>
      </c>
      <c r="O17" s="110">
        <v>37923</v>
      </c>
      <c r="P17" s="110">
        <v>39319</v>
      </c>
      <c r="Q17" s="160"/>
      <c r="R17" s="5"/>
    </row>
    <row r="18" spans="2:18">
      <c r="B18" s="3" t="s">
        <v>7</v>
      </c>
      <c r="C18" s="113" t="s">
        <v>63</v>
      </c>
      <c r="D18" s="114"/>
      <c r="E18" s="114">
        <v>5</v>
      </c>
      <c r="F18" s="115">
        <v>5</v>
      </c>
      <c r="G18" s="116">
        <v>0</v>
      </c>
      <c r="H18" s="116">
        <v>14569</v>
      </c>
      <c r="I18" s="116">
        <v>15205</v>
      </c>
      <c r="J18" s="116">
        <v>22750</v>
      </c>
      <c r="K18" s="116">
        <v>23677</v>
      </c>
      <c r="L18" s="116">
        <v>26960</v>
      </c>
      <c r="M18" s="116">
        <v>28055</v>
      </c>
      <c r="N18" s="116">
        <v>922</v>
      </c>
      <c r="O18" s="116">
        <v>33821</v>
      </c>
      <c r="P18" s="116">
        <v>34922</v>
      </c>
      <c r="Q18" s="161"/>
      <c r="R18" s="5"/>
    </row>
    <row r="19" spans="2:18">
      <c r="B19" s="3"/>
      <c r="C19" s="3"/>
      <c r="D19" s="3"/>
      <c r="E19" s="3"/>
      <c r="F19" s="3"/>
      <c r="G19" s="3"/>
      <c r="H19" s="117"/>
      <c r="I19" s="3"/>
      <c r="J19" s="3"/>
      <c r="K19" s="3"/>
      <c r="L19" s="3"/>
      <c r="M19" s="12"/>
      <c r="N19" s="3"/>
      <c r="O19" s="3"/>
      <c r="P19" s="3"/>
      <c r="Q19" s="3"/>
      <c r="R19" s="3"/>
    </row>
    <row r="20" spans="2:18">
      <c r="B20" s="3"/>
      <c r="C20" s="118"/>
      <c r="D20" s="4"/>
      <c r="E20" s="4"/>
      <c r="F20" s="4"/>
      <c r="G20" s="19" t="s">
        <v>64</v>
      </c>
      <c r="H20" s="19"/>
      <c r="I20" s="19"/>
      <c r="J20" s="19"/>
      <c r="K20" s="19"/>
      <c r="L20" s="19"/>
      <c r="M20" s="19"/>
      <c r="N20" s="19"/>
      <c r="O20" s="19"/>
      <c r="P20" s="19"/>
      <c r="Q20" s="19"/>
      <c r="R20" s="4"/>
    </row>
    <row r="21" spans="2:18" ht="14.25" customHeight="1">
      <c r="B21" s="3"/>
      <c r="C21" s="100" t="s">
        <v>44</v>
      </c>
      <c r="D21" s="101"/>
      <c r="E21" s="101"/>
      <c r="F21" s="164" t="s">
        <v>45</v>
      </c>
      <c r="G21" s="17" t="s">
        <v>46</v>
      </c>
      <c r="H21" s="119" t="s">
        <v>47</v>
      </c>
      <c r="I21" s="119" t="s">
        <v>47</v>
      </c>
      <c r="J21" s="119" t="s">
        <v>48</v>
      </c>
      <c r="K21" s="119" t="s">
        <v>48</v>
      </c>
      <c r="L21" s="119" t="s">
        <v>49</v>
      </c>
      <c r="M21" s="119" t="s">
        <v>49</v>
      </c>
      <c r="N21" s="119" t="s">
        <v>49</v>
      </c>
      <c r="O21" s="119" t="s">
        <v>14</v>
      </c>
      <c r="P21" s="119" t="s">
        <v>14</v>
      </c>
      <c r="Q21" s="17" t="s">
        <v>50</v>
      </c>
      <c r="R21" s="4"/>
    </row>
    <row r="22" spans="2:18">
      <c r="B22" s="3"/>
      <c r="C22" s="103"/>
      <c r="D22" s="104"/>
      <c r="E22" s="104"/>
      <c r="F22" s="158"/>
      <c r="G22" s="105" t="s">
        <v>51</v>
      </c>
      <c r="H22" s="105" t="s">
        <v>51</v>
      </c>
      <c r="I22" s="106" t="s">
        <v>17</v>
      </c>
      <c r="J22" s="105" t="s">
        <v>51</v>
      </c>
      <c r="K22" s="106" t="s">
        <v>17</v>
      </c>
      <c r="L22" s="105" t="s">
        <v>51</v>
      </c>
      <c r="M22" s="106" t="s">
        <v>17</v>
      </c>
      <c r="N22" s="106" t="s">
        <v>52</v>
      </c>
      <c r="O22" s="105" t="s">
        <v>51</v>
      </c>
      <c r="P22" s="106" t="s">
        <v>17</v>
      </c>
      <c r="Q22" s="18"/>
      <c r="R22" s="3"/>
    </row>
    <row r="23" spans="2:18" ht="14.25" customHeight="1">
      <c r="B23" s="3" t="s">
        <v>65</v>
      </c>
      <c r="C23" s="107" t="s">
        <v>53</v>
      </c>
      <c r="D23" s="108"/>
      <c r="E23" s="3">
        <v>1</v>
      </c>
      <c r="F23" s="109">
        <v>1</v>
      </c>
      <c r="G23" s="110">
        <v>21559</v>
      </c>
      <c r="H23" s="110">
        <v>22036</v>
      </c>
      <c r="I23" s="110">
        <v>25711</v>
      </c>
      <c r="J23" s="110">
        <v>37410</v>
      </c>
      <c r="K23" s="110">
        <v>43647</v>
      </c>
      <c r="L23" s="110">
        <v>0</v>
      </c>
      <c r="M23" s="110">
        <v>0</v>
      </c>
      <c r="N23" s="110">
        <v>0</v>
      </c>
      <c r="O23" s="110">
        <v>58246</v>
      </c>
      <c r="P23" s="110">
        <v>67955</v>
      </c>
      <c r="Q23" s="159" t="s">
        <v>66</v>
      </c>
      <c r="R23" s="5"/>
    </row>
    <row r="24" spans="2:18">
      <c r="B24" s="3" t="s">
        <v>65</v>
      </c>
      <c r="C24" s="111" t="s">
        <v>9</v>
      </c>
      <c r="D24" s="4"/>
      <c r="E24" s="3">
        <v>2</v>
      </c>
      <c r="F24" s="112">
        <v>1</v>
      </c>
      <c r="G24" s="110">
        <v>28473</v>
      </c>
      <c r="H24" s="110">
        <v>29058</v>
      </c>
      <c r="I24" s="110">
        <v>33901</v>
      </c>
      <c r="J24" s="110">
        <v>48594</v>
      </c>
      <c r="K24" s="110">
        <v>56694</v>
      </c>
      <c r="L24" s="110">
        <v>0</v>
      </c>
      <c r="M24" s="110">
        <v>0</v>
      </c>
      <c r="N24" s="110">
        <v>0</v>
      </c>
      <c r="O24" s="110">
        <v>75746</v>
      </c>
      <c r="P24" s="110">
        <v>88369</v>
      </c>
      <c r="Q24" s="160"/>
      <c r="R24" s="5"/>
    </row>
    <row r="25" spans="2:18">
      <c r="B25" s="3" t="s">
        <v>65</v>
      </c>
      <c r="C25" s="111" t="s">
        <v>55</v>
      </c>
      <c r="D25" s="4"/>
      <c r="E25" s="3">
        <v>3</v>
      </c>
      <c r="F25" s="112">
        <v>2</v>
      </c>
      <c r="G25" s="110">
        <v>9173</v>
      </c>
      <c r="H25" s="110">
        <v>9467</v>
      </c>
      <c r="I25" s="110">
        <v>11045</v>
      </c>
      <c r="J25" s="110">
        <v>19235</v>
      </c>
      <c r="K25" s="110">
        <v>22441</v>
      </c>
      <c r="L25" s="110">
        <v>0</v>
      </c>
      <c r="M25" s="110">
        <v>0</v>
      </c>
      <c r="N25" s="110">
        <v>0</v>
      </c>
      <c r="O25" s="110">
        <v>32812</v>
      </c>
      <c r="P25" s="110">
        <v>38280</v>
      </c>
      <c r="Q25" s="160"/>
      <c r="R25" s="5"/>
    </row>
    <row r="26" spans="2:18">
      <c r="B26" s="3" t="s">
        <v>65</v>
      </c>
      <c r="C26" s="111" t="s">
        <v>56</v>
      </c>
      <c r="D26" s="4"/>
      <c r="E26" s="3">
        <v>4</v>
      </c>
      <c r="F26" s="112">
        <v>2</v>
      </c>
      <c r="G26" s="110">
        <v>14273</v>
      </c>
      <c r="H26" s="110">
        <v>14651</v>
      </c>
      <c r="I26" s="110">
        <v>17093</v>
      </c>
      <c r="J26" s="110">
        <v>27611</v>
      </c>
      <c r="K26" s="110">
        <v>32213</v>
      </c>
      <c r="L26" s="110">
        <v>0</v>
      </c>
      <c r="M26" s="110">
        <v>0</v>
      </c>
      <c r="N26" s="110">
        <v>0</v>
      </c>
      <c r="O26" s="110">
        <v>46487</v>
      </c>
      <c r="P26" s="110">
        <v>54234</v>
      </c>
      <c r="Q26" s="160"/>
      <c r="R26" s="5"/>
    </row>
    <row r="27" spans="2:18">
      <c r="B27" s="3" t="s">
        <v>65</v>
      </c>
      <c r="C27" s="111" t="s">
        <v>57</v>
      </c>
      <c r="D27" s="4"/>
      <c r="E27" s="3">
        <v>5</v>
      </c>
      <c r="F27" s="112">
        <v>1</v>
      </c>
      <c r="G27" s="110">
        <v>10900</v>
      </c>
      <c r="H27" s="110">
        <v>11188</v>
      </c>
      <c r="I27" s="110">
        <v>13361</v>
      </c>
      <c r="J27" s="110">
        <v>18712</v>
      </c>
      <c r="K27" s="110">
        <v>21000</v>
      </c>
      <c r="L27" s="110">
        <v>23240</v>
      </c>
      <c r="M27" s="110">
        <v>26086</v>
      </c>
      <c r="N27" s="110">
        <v>0</v>
      </c>
      <c r="O27" s="110">
        <v>31060</v>
      </c>
      <c r="P27" s="110">
        <v>34073</v>
      </c>
      <c r="Q27" s="160"/>
      <c r="R27" s="5"/>
    </row>
    <row r="28" spans="2:18">
      <c r="B28" s="3" t="s">
        <v>65</v>
      </c>
      <c r="C28" s="111" t="s">
        <v>58</v>
      </c>
      <c r="D28" s="4"/>
      <c r="E28" s="3">
        <v>6</v>
      </c>
      <c r="F28" s="112">
        <v>2</v>
      </c>
      <c r="G28" s="110">
        <v>5765</v>
      </c>
      <c r="H28" s="110">
        <v>5956</v>
      </c>
      <c r="I28" s="110">
        <v>7012</v>
      </c>
      <c r="J28" s="110">
        <v>10612</v>
      </c>
      <c r="K28" s="110">
        <v>11724</v>
      </c>
      <c r="L28" s="110">
        <v>13638</v>
      </c>
      <c r="M28" s="110">
        <v>15009</v>
      </c>
      <c r="N28" s="110">
        <v>1155</v>
      </c>
      <c r="O28" s="110">
        <v>19063</v>
      </c>
      <c r="P28" s="110">
        <v>20512</v>
      </c>
      <c r="Q28" s="160"/>
      <c r="R28" s="5"/>
    </row>
    <row r="29" spans="2:18">
      <c r="B29" s="3" t="s">
        <v>65</v>
      </c>
      <c r="C29" s="111" t="s">
        <v>59</v>
      </c>
      <c r="D29" s="4"/>
      <c r="E29" s="3">
        <v>7</v>
      </c>
      <c r="F29" s="112">
        <v>3</v>
      </c>
      <c r="G29" s="110">
        <v>4665</v>
      </c>
      <c r="H29" s="110">
        <v>4832</v>
      </c>
      <c r="I29" s="110">
        <v>5538</v>
      </c>
      <c r="J29" s="110">
        <v>9044</v>
      </c>
      <c r="K29" s="110">
        <v>9787</v>
      </c>
      <c r="L29" s="110">
        <v>11898</v>
      </c>
      <c r="M29" s="110">
        <v>12813</v>
      </c>
      <c r="N29" s="110">
        <v>769</v>
      </c>
      <c r="O29" s="110">
        <v>16941</v>
      </c>
      <c r="P29" s="110">
        <v>17907</v>
      </c>
      <c r="Q29" s="160"/>
      <c r="R29" s="5"/>
    </row>
    <row r="30" spans="2:18">
      <c r="B30" s="3" t="s">
        <v>65</v>
      </c>
      <c r="C30" s="111" t="s">
        <v>60</v>
      </c>
      <c r="D30" s="4"/>
      <c r="E30" s="3">
        <v>8</v>
      </c>
      <c r="F30" s="112">
        <v>2</v>
      </c>
      <c r="G30" s="110">
        <v>6638</v>
      </c>
      <c r="H30" s="110">
        <v>6777</v>
      </c>
      <c r="I30" s="110">
        <v>7835</v>
      </c>
      <c r="J30" s="110">
        <v>11451</v>
      </c>
      <c r="K30" s="110">
        <v>12564</v>
      </c>
      <c r="L30" s="110">
        <v>14863</v>
      </c>
      <c r="M30" s="110">
        <v>16235</v>
      </c>
      <c r="N30" s="110">
        <v>1155</v>
      </c>
      <c r="O30" s="110">
        <v>20322</v>
      </c>
      <c r="P30" s="110">
        <v>21770</v>
      </c>
      <c r="Q30" s="160"/>
      <c r="R30" s="5"/>
    </row>
    <row r="31" spans="2:18">
      <c r="B31" s="3" t="s">
        <v>65</v>
      </c>
      <c r="C31" s="111" t="s">
        <v>61</v>
      </c>
      <c r="D31" s="4"/>
      <c r="E31" s="3">
        <v>9</v>
      </c>
      <c r="F31" s="112">
        <v>3</v>
      </c>
      <c r="G31" s="110">
        <v>5094</v>
      </c>
      <c r="H31" s="110">
        <v>6078</v>
      </c>
      <c r="I31" s="110">
        <v>6868</v>
      </c>
      <c r="J31" s="110">
        <v>10767</v>
      </c>
      <c r="K31" s="110">
        <v>11601</v>
      </c>
      <c r="L31" s="110">
        <v>13803</v>
      </c>
      <c r="M31" s="110">
        <v>14813</v>
      </c>
      <c r="N31" s="110">
        <v>850</v>
      </c>
      <c r="O31" s="110">
        <v>21168</v>
      </c>
      <c r="P31" s="110">
        <v>22337</v>
      </c>
      <c r="Q31" s="160"/>
      <c r="R31" s="5"/>
    </row>
    <row r="32" spans="2:18">
      <c r="B32" s="3" t="s">
        <v>65</v>
      </c>
      <c r="C32" s="111" t="s">
        <v>62</v>
      </c>
      <c r="D32" s="4"/>
      <c r="E32" s="3">
        <v>10</v>
      </c>
      <c r="F32" s="112">
        <v>4</v>
      </c>
      <c r="G32" s="110">
        <v>6285</v>
      </c>
      <c r="H32" s="110">
        <v>6486</v>
      </c>
      <c r="I32" s="110">
        <v>7089</v>
      </c>
      <c r="J32" s="110">
        <v>10819</v>
      </c>
      <c r="K32" s="110">
        <v>11455</v>
      </c>
      <c r="L32" s="110">
        <v>13683</v>
      </c>
      <c r="M32" s="110">
        <v>14449</v>
      </c>
      <c r="N32" s="110">
        <v>645</v>
      </c>
      <c r="O32" s="110">
        <v>20337</v>
      </c>
      <c r="P32" s="110">
        <v>21217</v>
      </c>
      <c r="Q32" s="160"/>
      <c r="R32" s="5"/>
    </row>
    <row r="33" spans="2:18">
      <c r="B33" s="3" t="s">
        <v>65</v>
      </c>
      <c r="C33" s="113" t="s">
        <v>63</v>
      </c>
      <c r="D33" s="114"/>
      <c r="E33" s="114">
        <v>11</v>
      </c>
      <c r="F33" s="115">
        <v>5</v>
      </c>
      <c r="G33" s="116">
        <v>5048</v>
      </c>
      <c r="H33" s="116">
        <v>5211</v>
      </c>
      <c r="I33" s="116">
        <v>5687</v>
      </c>
      <c r="J33" s="116">
        <v>9257</v>
      </c>
      <c r="K33" s="116">
        <v>9760</v>
      </c>
      <c r="L33" s="116">
        <v>11814</v>
      </c>
      <c r="M33" s="116">
        <v>12422</v>
      </c>
      <c r="N33" s="116">
        <v>509</v>
      </c>
      <c r="O33" s="116">
        <v>17994</v>
      </c>
      <c r="P33" s="116">
        <v>18687</v>
      </c>
      <c r="Q33" s="161"/>
      <c r="R33" s="5"/>
    </row>
    <row r="34" spans="2:18">
      <c r="B34" s="3"/>
      <c r="C34" s="3"/>
      <c r="D34" s="3"/>
      <c r="E34" s="3"/>
      <c r="F34" s="4"/>
      <c r="G34" s="8"/>
      <c r="H34" s="8"/>
      <c r="I34" s="8"/>
      <c r="J34" s="8"/>
      <c r="K34" s="8"/>
      <c r="L34" s="8"/>
      <c r="M34" s="8"/>
      <c r="N34" s="11"/>
      <c r="O34" s="8"/>
      <c r="P34" s="8"/>
      <c r="Q34" s="8"/>
      <c r="R34" s="5"/>
    </row>
    <row r="35" spans="2:18">
      <c r="B35" s="3"/>
      <c r="C35" s="3"/>
      <c r="D35" s="118"/>
      <c r="E35" s="118"/>
      <c r="F35" s="4"/>
      <c r="G35" s="121" t="s">
        <v>67</v>
      </c>
      <c r="H35" s="121"/>
      <c r="I35" s="121"/>
      <c r="J35" s="121"/>
      <c r="K35" s="121"/>
      <c r="L35" s="121"/>
      <c r="M35" s="121"/>
      <c r="N35" s="121"/>
      <c r="O35" s="121"/>
      <c r="P35" s="121"/>
      <c r="Q35" s="5"/>
      <c r="R35" s="5"/>
    </row>
    <row r="36" spans="2:18" ht="14.25" customHeight="1">
      <c r="B36" s="3"/>
      <c r="C36" s="122" t="s">
        <v>44</v>
      </c>
      <c r="D36" s="123"/>
      <c r="E36" s="123"/>
      <c r="F36" s="157" t="s">
        <v>45</v>
      </c>
      <c r="G36" s="124" t="s">
        <v>46</v>
      </c>
      <c r="H36" s="125" t="s">
        <v>47</v>
      </c>
      <c r="I36" s="125" t="s">
        <v>47</v>
      </c>
      <c r="J36" s="125" t="s">
        <v>48</v>
      </c>
      <c r="K36" s="125" t="s">
        <v>48</v>
      </c>
      <c r="L36" s="125" t="s">
        <v>49</v>
      </c>
      <c r="M36" s="125" t="s">
        <v>49</v>
      </c>
      <c r="N36" s="125" t="s">
        <v>49</v>
      </c>
      <c r="O36" s="125" t="s">
        <v>14</v>
      </c>
      <c r="P36" s="126"/>
      <c r="Q36" s="5"/>
      <c r="R36" s="5"/>
    </row>
    <row r="37" spans="2:18">
      <c r="B37" s="3"/>
      <c r="C37" s="127"/>
      <c r="D37" s="104"/>
      <c r="E37" s="104"/>
      <c r="F37" s="158"/>
      <c r="G37" s="105" t="s">
        <v>51</v>
      </c>
      <c r="H37" s="105" t="s">
        <v>51</v>
      </c>
      <c r="I37" s="105" t="s">
        <v>17</v>
      </c>
      <c r="J37" s="105" t="s">
        <v>51</v>
      </c>
      <c r="K37" s="105" t="s">
        <v>17</v>
      </c>
      <c r="L37" s="105" t="s">
        <v>51</v>
      </c>
      <c r="M37" s="105" t="s">
        <v>17</v>
      </c>
      <c r="N37" s="105" t="s">
        <v>52</v>
      </c>
      <c r="O37" s="105" t="s">
        <v>51</v>
      </c>
      <c r="P37" s="128" t="s">
        <v>17</v>
      </c>
      <c r="Q37" s="5"/>
      <c r="R37" s="5"/>
    </row>
    <row r="38" spans="2:18">
      <c r="B38" s="3" t="s">
        <v>68</v>
      </c>
      <c r="C38" s="129" t="s">
        <v>69</v>
      </c>
      <c r="D38" s="3"/>
      <c r="E38" s="3">
        <v>1</v>
      </c>
      <c r="F38" s="112">
        <v>6</v>
      </c>
      <c r="G38" s="110">
        <v>3861</v>
      </c>
      <c r="H38" s="110">
        <v>4011</v>
      </c>
      <c r="I38" s="110">
        <v>4451</v>
      </c>
      <c r="J38" s="110">
        <v>7734</v>
      </c>
      <c r="K38" s="110">
        <v>8198</v>
      </c>
      <c r="L38" s="110">
        <v>10087</v>
      </c>
      <c r="M38" s="110">
        <v>10646</v>
      </c>
      <c r="N38" s="110">
        <v>0</v>
      </c>
      <c r="O38" s="110">
        <v>15773</v>
      </c>
      <c r="P38" s="110">
        <v>16411</v>
      </c>
      <c r="Q38" s="3"/>
      <c r="R38" s="3"/>
    </row>
    <row r="39" spans="2:18">
      <c r="B39" s="3" t="s">
        <v>68</v>
      </c>
      <c r="C39" s="129" t="s">
        <v>70</v>
      </c>
      <c r="D39" s="3"/>
      <c r="E39" s="3">
        <v>2</v>
      </c>
      <c r="F39" s="112">
        <v>7</v>
      </c>
      <c r="G39" s="110">
        <v>2904</v>
      </c>
      <c r="H39" s="110">
        <v>3046</v>
      </c>
      <c r="I39" s="110">
        <v>3455</v>
      </c>
      <c r="J39" s="110">
        <v>6508</v>
      </c>
      <c r="K39" s="110">
        <v>6940</v>
      </c>
      <c r="L39" s="110">
        <v>8698</v>
      </c>
      <c r="M39" s="110">
        <v>9215</v>
      </c>
      <c r="N39" s="110">
        <v>0</v>
      </c>
      <c r="O39" s="110">
        <v>13987</v>
      </c>
      <c r="P39" s="110">
        <v>14579</v>
      </c>
      <c r="Q39" s="10"/>
      <c r="R39" s="3"/>
    </row>
    <row r="40" spans="2:18">
      <c r="B40" s="3" t="s">
        <v>68</v>
      </c>
      <c r="C40" s="129" t="s">
        <v>71</v>
      </c>
      <c r="D40" s="3"/>
      <c r="E40" s="3">
        <v>3</v>
      </c>
      <c r="F40" s="112">
        <v>8</v>
      </c>
      <c r="G40" s="110">
        <v>2126</v>
      </c>
      <c r="H40" s="110">
        <v>2256</v>
      </c>
      <c r="I40" s="110">
        <v>2641</v>
      </c>
      <c r="J40" s="110">
        <v>5508</v>
      </c>
      <c r="K40" s="110">
        <v>5912</v>
      </c>
      <c r="L40" s="110">
        <v>7563</v>
      </c>
      <c r="M40" s="110">
        <v>8050</v>
      </c>
      <c r="N40" s="110">
        <v>0</v>
      </c>
      <c r="O40" s="110">
        <v>12529</v>
      </c>
      <c r="P40" s="110">
        <v>13085</v>
      </c>
      <c r="Q40" s="9"/>
      <c r="R40" s="3"/>
    </row>
    <row r="41" spans="2:18">
      <c r="B41" s="3" t="s">
        <v>68</v>
      </c>
      <c r="C41" s="129" t="s">
        <v>72</v>
      </c>
      <c r="D41" s="3"/>
      <c r="E41" s="3">
        <v>4</v>
      </c>
      <c r="F41" s="112">
        <v>9</v>
      </c>
      <c r="G41" s="110">
        <v>1484</v>
      </c>
      <c r="H41" s="110">
        <v>1609</v>
      </c>
      <c r="I41" s="110">
        <v>1970</v>
      </c>
      <c r="J41" s="110">
        <v>4683</v>
      </c>
      <c r="K41" s="110">
        <v>5068</v>
      </c>
      <c r="L41" s="110">
        <v>6629</v>
      </c>
      <c r="M41" s="110">
        <v>7090</v>
      </c>
      <c r="N41" s="110">
        <v>0</v>
      </c>
      <c r="O41" s="110">
        <v>11327</v>
      </c>
      <c r="P41" s="110">
        <v>11853</v>
      </c>
      <c r="Q41" s="9"/>
      <c r="R41" s="3"/>
    </row>
    <row r="42" spans="2:18">
      <c r="B42" s="3" t="s">
        <v>68</v>
      </c>
      <c r="C42" s="129" t="s">
        <v>73</v>
      </c>
      <c r="D42" s="3"/>
      <c r="E42" s="3">
        <v>5</v>
      </c>
      <c r="F42" s="112">
        <v>10</v>
      </c>
      <c r="G42" s="110">
        <v>949</v>
      </c>
      <c r="H42" s="110">
        <v>1069</v>
      </c>
      <c r="I42" s="110">
        <v>1416</v>
      </c>
      <c r="J42" s="110">
        <v>3999</v>
      </c>
      <c r="K42" s="110">
        <v>4364</v>
      </c>
      <c r="L42" s="110">
        <v>5853</v>
      </c>
      <c r="M42" s="110">
        <v>6290</v>
      </c>
      <c r="N42" s="110">
        <v>0</v>
      </c>
      <c r="O42" s="110">
        <v>10329</v>
      </c>
      <c r="P42" s="110">
        <v>10831</v>
      </c>
      <c r="Q42" s="9"/>
      <c r="R42" s="3"/>
    </row>
    <row r="43" spans="2:18">
      <c r="B43" s="3" t="s">
        <v>68</v>
      </c>
      <c r="C43" s="129" t="s">
        <v>74</v>
      </c>
      <c r="D43" s="3"/>
      <c r="E43" s="3">
        <v>6</v>
      </c>
      <c r="F43" s="112">
        <v>11</v>
      </c>
      <c r="G43" s="110">
        <v>502</v>
      </c>
      <c r="H43" s="110">
        <v>614</v>
      </c>
      <c r="I43" s="110">
        <v>947</v>
      </c>
      <c r="J43" s="110">
        <v>3424</v>
      </c>
      <c r="K43" s="110">
        <v>3775</v>
      </c>
      <c r="L43" s="110">
        <v>5200</v>
      </c>
      <c r="M43" s="110">
        <v>5621</v>
      </c>
      <c r="N43" s="110">
        <v>0</v>
      </c>
      <c r="O43" s="110">
        <v>9492</v>
      </c>
      <c r="P43" s="110">
        <v>9973</v>
      </c>
      <c r="Q43" s="9"/>
      <c r="R43" s="3"/>
    </row>
    <row r="44" spans="2:18">
      <c r="B44" s="3" t="s">
        <v>68</v>
      </c>
      <c r="C44" s="129" t="s">
        <v>75</v>
      </c>
      <c r="D44" s="3"/>
      <c r="E44" s="3">
        <v>7</v>
      </c>
      <c r="F44" s="112">
        <v>12</v>
      </c>
      <c r="G44" s="110">
        <v>124</v>
      </c>
      <c r="H44" s="110">
        <v>233</v>
      </c>
      <c r="I44" s="110">
        <v>554</v>
      </c>
      <c r="J44" s="110">
        <v>2941</v>
      </c>
      <c r="K44" s="110">
        <v>3278</v>
      </c>
      <c r="L44" s="110">
        <v>4652</v>
      </c>
      <c r="M44" s="110">
        <v>5056</v>
      </c>
      <c r="N44" s="110">
        <v>0</v>
      </c>
      <c r="O44" s="110">
        <v>8785</v>
      </c>
      <c r="P44" s="110">
        <v>9249</v>
      </c>
      <c r="Q44" s="9"/>
      <c r="R44" s="3"/>
    </row>
    <row r="45" spans="2:18">
      <c r="B45" s="3" t="s">
        <v>68</v>
      </c>
      <c r="C45" s="129" t="s">
        <v>76</v>
      </c>
      <c r="D45" s="3"/>
      <c r="E45" s="3">
        <v>8</v>
      </c>
      <c r="F45" s="112">
        <v>13</v>
      </c>
      <c r="G45" s="110">
        <v>0</v>
      </c>
      <c r="H45" s="110">
        <v>0</v>
      </c>
      <c r="I45" s="110">
        <v>219</v>
      </c>
      <c r="J45" s="110">
        <v>2528</v>
      </c>
      <c r="K45" s="110">
        <v>2855</v>
      </c>
      <c r="L45" s="110">
        <v>4184</v>
      </c>
      <c r="M45" s="110">
        <v>4577</v>
      </c>
      <c r="N45" s="110">
        <v>0</v>
      </c>
      <c r="O45" s="110">
        <v>8185</v>
      </c>
      <c r="P45" s="110">
        <v>8632</v>
      </c>
      <c r="Q45" s="9"/>
      <c r="R45" s="3"/>
    </row>
    <row r="46" spans="2:18">
      <c r="B46" s="3" t="s">
        <v>68</v>
      </c>
      <c r="C46" s="129" t="s">
        <v>77</v>
      </c>
      <c r="D46" s="3"/>
      <c r="E46" s="3">
        <v>9</v>
      </c>
      <c r="F46" s="112">
        <v>14</v>
      </c>
      <c r="G46" s="110">
        <v>0</v>
      </c>
      <c r="H46" s="110">
        <v>0</v>
      </c>
      <c r="I46" s="110">
        <v>0</v>
      </c>
      <c r="J46" s="110">
        <v>2178</v>
      </c>
      <c r="K46" s="110">
        <v>2492</v>
      </c>
      <c r="L46" s="110">
        <v>3785</v>
      </c>
      <c r="M46" s="110">
        <v>4165</v>
      </c>
      <c r="N46" s="110">
        <v>0</v>
      </c>
      <c r="O46" s="110">
        <v>7670</v>
      </c>
      <c r="P46" s="110">
        <v>8106</v>
      </c>
      <c r="Q46" s="9"/>
      <c r="R46" s="3"/>
    </row>
    <row r="47" spans="2:18">
      <c r="B47" s="3" t="s">
        <v>68</v>
      </c>
      <c r="C47" s="129" t="s">
        <v>78</v>
      </c>
      <c r="D47" s="3"/>
      <c r="E47" s="3">
        <v>10</v>
      </c>
      <c r="F47" s="112">
        <v>15</v>
      </c>
      <c r="G47" s="110">
        <v>0</v>
      </c>
      <c r="H47" s="110">
        <v>0</v>
      </c>
      <c r="I47" s="110">
        <v>0</v>
      </c>
      <c r="J47" s="110">
        <v>1873</v>
      </c>
      <c r="K47" s="110">
        <v>2183</v>
      </c>
      <c r="L47" s="110">
        <v>3442</v>
      </c>
      <c r="M47" s="110">
        <v>3812</v>
      </c>
      <c r="N47" s="110">
        <v>0</v>
      </c>
      <c r="O47" s="110">
        <v>7229</v>
      </c>
      <c r="P47" s="110">
        <v>7652</v>
      </c>
      <c r="Q47" s="9"/>
      <c r="R47" s="3"/>
    </row>
    <row r="48" spans="2:18">
      <c r="B48" s="3" t="s">
        <v>68</v>
      </c>
      <c r="C48" s="129" t="s">
        <v>79</v>
      </c>
      <c r="D48" s="3"/>
      <c r="E48" s="3">
        <v>11</v>
      </c>
      <c r="F48" s="112">
        <v>16</v>
      </c>
      <c r="G48" s="110">
        <v>0</v>
      </c>
      <c r="H48" s="110">
        <v>0</v>
      </c>
      <c r="I48" s="110">
        <v>0</v>
      </c>
      <c r="J48" s="110">
        <v>1613</v>
      </c>
      <c r="K48" s="110">
        <v>1914</v>
      </c>
      <c r="L48" s="110">
        <v>3146</v>
      </c>
      <c r="M48" s="110">
        <v>3506</v>
      </c>
      <c r="N48" s="110">
        <v>0</v>
      </c>
      <c r="O48" s="110">
        <v>6848</v>
      </c>
      <c r="P48" s="110">
        <v>7262</v>
      </c>
      <c r="Q48" s="9"/>
      <c r="R48" s="3"/>
    </row>
    <row r="49" spans="2:17">
      <c r="B49" s="3" t="s">
        <v>68</v>
      </c>
      <c r="C49" s="129" t="s">
        <v>80</v>
      </c>
      <c r="D49" s="3"/>
      <c r="E49" s="3">
        <v>12</v>
      </c>
      <c r="F49" s="112">
        <v>17</v>
      </c>
      <c r="G49" s="110">
        <v>0</v>
      </c>
      <c r="H49" s="110">
        <v>0</v>
      </c>
      <c r="I49" s="110">
        <v>0</v>
      </c>
      <c r="J49" s="110">
        <v>1383</v>
      </c>
      <c r="K49" s="110">
        <v>1682</v>
      </c>
      <c r="L49" s="110">
        <v>2887</v>
      </c>
      <c r="M49" s="110">
        <v>3244</v>
      </c>
      <c r="N49" s="110">
        <v>0</v>
      </c>
      <c r="O49" s="110">
        <v>6516</v>
      </c>
      <c r="P49" s="110">
        <v>6924</v>
      </c>
      <c r="Q49" s="9"/>
    </row>
    <row r="50" spans="2:17">
      <c r="B50" s="3" t="s">
        <v>68</v>
      </c>
      <c r="C50" s="129" t="s">
        <v>81</v>
      </c>
      <c r="D50" s="3"/>
      <c r="E50" s="3">
        <v>13</v>
      </c>
      <c r="F50" s="112">
        <v>18</v>
      </c>
      <c r="G50" s="110">
        <v>0</v>
      </c>
      <c r="H50" s="110">
        <v>0</v>
      </c>
      <c r="I50" s="110">
        <v>0</v>
      </c>
      <c r="J50" s="110">
        <v>1188</v>
      </c>
      <c r="K50" s="110">
        <v>1478</v>
      </c>
      <c r="L50" s="110">
        <v>2664</v>
      </c>
      <c r="M50" s="110">
        <v>3013</v>
      </c>
      <c r="N50" s="110">
        <v>0</v>
      </c>
      <c r="O50" s="110">
        <v>6229</v>
      </c>
      <c r="P50" s="110">
        <v>6629</v>
      </c>
      <c r="Q50" s="9"/>
    </row>
    <row r="51" spans="2:17">
      <c r="B51" s="3" t="s">
        <v>68</v>
      </c>
      <c r="C51" s="129" t="s">
        <v>82</v>
      </c>
      <c r="D51" s="3"/>
      <c r="E51" s="3">
        <v>14</v>
      </c>
      <c r="F51" s="112">
        <v>19</v>
      </c>
      <c r="G51" s="110">
        <v>0</v>
      </c>
      <c r="H51" s="110">
        <v>0</v>
      </c>
      <c r="I51" s="110">
        <v>0</v>
      </c>
      <c r="J51" s="110">
        <v>1016</v>
      </c>
      <c r="K51" s="110">
        <v>1300</v>
      </c>
      <c r="L51" s="110">
        <v>2469</v>
      </c>
      <c r="M51" s="110">
        <v>2812</v>
      </c>
      <c r="N51" s="110">
        <v>0</v>
      </c>
      <c r="O51" s="110">
        <v>5978</v>
      </c>
      <c r="P51" s="110">
        <v>6371</v>
      </c>
      <c r="Q51" s="9"/>
    </row>
    <row r="52" spans="2:17">
      <c r="B52" s="3" t="s">
        <v>68</v>
      </c>
      <c r="C52" s="129" t="s">
        <v>83</v>
      </c>
      <c r="D52" s="3"/>
      <c r="E52" s="3">
        <v>15</v>
      </c>
      <c r="F52" s="112">
        <v>20</v>
      </c>
      <c r="G52" s="110">
        <v>0</v>
      </c>
      <c r="H52" s="110">
        <v>0</v>
      </c>
      <c r="I52" s="110">
        <v>0</v>
      </c>
      <c r="J52" s="110">
        <v>865</v>
      </c>
      <c r="K52" s="110">
        <v>1147</v>
      </c>
      <c r="L52" s="110">
        <v>2297</v>
      </c>
      <c r="M52" s="110">
        <v>2635</v>
      </c>
      <c r="N52" s="110">
        <v>0</v>
      </c>
      <c r="O52" s="110">
        <v>5759</v>
      </c>
      <c r="P52" s="110">
        <v>6147</v>
      </c>
      <c r="Q52" s="9"/>
    </row>
    <row r="53" spans="2:17">
      <c r="B53" s="3" t="s">
        <v>68</v>
      </c>
      <c r="C53" s="129" t="s">
        <v>84</v>
      </c>
      <c r="D53" s="3"/>
      <c r="E53" s="3">
        <v>16</v>
      </c>
      <c r="F53" s="112">
        <v>21</v>
      </c>
      <c r="G53" s="110">
        <v>0</v>
      </c>
      <c r="H53" s="110">
        <v>0</v>
      </c>
      <c r="I53" s="110">
        <v>0</v>
      </c>
      <c r="J53" s="110">
        <v>731</v>
      </c>
      <c r="K53" s="110">
        <v>1010</v>
      </c>
      <c r="L53" s="110">
        <v>2145</v>
      </c>
      <c r="M53" s="110">
        <v>2481</v>
      </c>
      <c r="N53" s="110">
        <v>0</v>
      </c>
      <c r="O53" s="110">
        <v>5565</v>
      </c>
      <c r="P53" s="110">
        <v>5948</v>
      </c>
      <c r="Q53" s="9"/>
    </row>
    <row r="54" spans="2:17">
      <c r="B54" s="3" t="s">
        <v>68</v>
      </c>
      <c r="C54" s="129" t="s">
        <v>85</v>
      </c>
      <c r="D54" s="3"/>
      <c r="E54" s="3">
        <v>17</v>
      </c>
      <c r="F54" s="112">
        <v>22</v>
      </c>
      <c r="G54" s="110">
        <v>0</v>
      </c>
      <c r="H54" s="110">
        <v>0</v>
      </c>
      <c r="I54" s="110">
        <v>0</v>
      </c>
      <c r="J54" s="110">
        <v>613</v>
      </c>
      <c r="K54" s="110">
        <v>890</v>
      </c>
      <c r="L54" s="110">
        <v>2015</v>
      </c>
      <c r="M54" s="110">
        <v>2346</v>
      </c>
      <c r="N54" s="110">
        <v>0</v>
      </c>
      <c r="O54" s="110">
        <v>5394</v>
      </c>
      <c r="P54" s="110">
        <v>5773</v>
      </c>
      <c r="Q54" s="9"/>
    </row>
    <row r="55" spans="2:17">
      <c r="B55" s="3" t="s">
        <v>68</v>
      </c>
      <c r="C55" s="129" t="s">
        <v>86</v>
      </c>
      <c r="D55" s="3"/>
      <c r="E55" s="3">
        <v>18</v>
      </c>
      <c r="F55" s="112">
        <v>23</v>
      </c>
      <c r="G55" s="110">
        <v>0</v>
      </c>
      <c r="H55" s="110">
        <v>0</v>
      </c>
      <c r="I55" s="110">
        <v>0</v>
      </c>
      <c r="J55" s="110">
        <v>511</v>
      </c>
      <c r="K55" s="110">
        <v>783</v>
      </c>
      <c r="L55" s="110">
        <v>1897</v>
      </c>
      <c r="M55" s="110">
        <v>2225</v>
      </c>
      <c r="N55" s="110">
        <v>0</v>
      </c>
      <c r="O55" s="110">
        <v>5243</v>
      </c>
      <c r="P55" s="110">
        <v>5618</v>
      </c>
      <c r="Q55" s="9"/>
    </row>
    <row r="56" spans="2:17">
      <c r="B56" s="3" t="s">
        <v>68</v>
      </c>
      <c r="C56" s="129" t="s">
        <v>87</v>
      </c>
      <c r="D56" s="3"/>
      <c r="E56" s="3">
        <v>19</v>
      </c>
      <c r="F56" s="112">
        <v>24</v>
      </c>
      <c r="G56" s="110">
        <v>0</v>
      </c>
      <c r="H56" s="110">
        <v>0</v>
      </c>
      <c r="I56" s="110">
        <v>0</v>
      </c>
      <c r="J56" s="110">
        <v>421</v>
      </c>
      <c r="K56" s="110">
        <v>692</v>
      </c>
      <c r="L56" s="110">
        <v>1793</v>
      </c>
      <c r="M56" s="110">
        <v>2119</v>
      </c>
      <c r="N56" s="110">
        <v>0</v>
      </c>
      <c r="O56" s="110">
        <v>5112</v>
      </c>
      <c r="P56" s="110">
        <v>5483</v>
      </c>
      <c r="Q56" s="9"/>
    </row>
    <row r="57" spans="2:17">
      <c r="B57" s="3" t="s">
        <v>68</v>
      </c>
      <c r="C57" s="129" t="s">
        <v>88</v>
      </c>
      <c r="D57" s="3"/>
      <c r="E57" s="3">
        <v>20</v>
      </c>
      <c r="F57" s="112">
        <v>25</v>
      </c>
      <c r="G57" s="110">
        <v>0</v>
      </c>
      <c r="H57" s="110">
        <v>0</v>
      </c>
      <c r="I57" s="110">
        <v>0</v>
      </c>
      <c r="J57" s="110">
        <v>341</v>
      </c>
      <c r="K57" s="110">
        <v>606</v>
      </c>
      <c r="L57" s="110">
        <v>1702</v>
      </c>
      <c r="M57" s="110">
        <v>2024</v>
      </c>
      <c r="N57" s="110">
        <v>0</v>
      </c>
      <c r="O57" s="110">
        <v>4994</v>
      </c>
      <c r="P57" s="110">
        <v>5362</v>
      </c>
      <c r="Q57" s="9"/>
    </row>
    <row r="58" spans="2:17">
      <c r="B58" s="3" t="s">
        <v>68</v>
      </c>
      <c r="C58" s="129" t="s">
        <v>89</v>
      </c>
      <c r="D58" s="3"/>
      <c r="E58" s="3">
        <v>21</v>
      </c>
      <c r="F58" s="112">
        <v>26</v>
      </c>
      <c r="G58" s="110">
        <v>0</v>
      </c>
      <c r="H58" s="110">
        <v>0</v>
      </c>
      <c r="I58" s="110">
        <v>0</v>
      </c>
      <c r="J58" s="110">
        <v>268</v>
      </c>
      <c r="K58" s="110">
        <v>535</v>
      </c>
      <c r="L58" s="110">
        <v>1621</v>
      </c>
      <c r="M58" s="110">
        <v>1941</v>
      </c>
      <c r="N58" s="110">
        <v>0</v>
      </c>
      <c r="O58" s="110">
        <v>4889</v>
      </c>
      <c r="P58" s="110">
        <v>5253</v>
      </c>
      <c r="Q58" s="9"/>
    </row>
    <row r="59" spans="2:17">
      <c r="B59" s="3" t="s">
        <v>68</v>
      </c>
      <c r="C59" s="129" t="s">
        <v>90</v>
      </c>
      <c r="D59" s="3"/>
      <c r="E59" s="3">
        <v>22</v>
      </c>
      <c r="F59" s="112">
        <v>27</v>
      </c>
      <c r="G59" s="110">
        <v>0</v>
      </c>
      <c r="H59" s="110">
        <v>0</v>
      </c>
      <c r="I59" s="110">
        <v>0</v>
      </c>
      <c r="J59" s="110">
        <v>204</v>
      </c>
      <c r="K59" s="110">
        <v>471</v>
      </c>
      <c r="L59" s="110">
        <v>1547</v>
      </c>
      <c r="M59" s="110">
        <v>1867</v>
      </c>
      <c r="N59" s="110">
        <v>0</v>
      </c>
      <c r="O59" s="110">
        <v>4796</v>
      </c>
      <c r="P59" s="110">
        <v>5159</v>
      </c>
      <c r="Q59" s="9"/>
    </row>
    <row r="60" spans="2:17">
      <c r="B60" s="3" t="s">
        <v>68</v>
      </c>
      <c r="C60" s="129" t="s">
        <v>91</v>
      </c>
      <c r="D60" s="3"/>
      <c r="E60" s="3">
        <v>23</v>
      </c>
      <c r="F60" s="112">
        <v>28</v>
      </c>
      <c r="G60" s="110">
        <v>0</v>
      </c>
      <c r="H60" s="110">
        <v>0</v>
      </c>
      <c r="I60" s="110">
        <v>0</v>
      </c>
      <c r="J60" s="110">
        <v>149</v>
      </c>
      <c r="K60" s="110">
        <v>411</v>
      </c>
      <c r="L60" s="110">
        <v>1484</v>
      </c>
      <c r="M60" s="110">
        <v>1800</v>
      </c>
      <c r="N60" s="110">
        <v>0</v>
      </c>
      <c r="O60" s="110">
        <v>4713</v>
      </c>
      <c r="P60" s="110">
        <v>5075</v>
      </c>
      <c r="Q60" s="9"/>
    </row>
    <row r="61" spans="2:17">
      <c r="B61" s="3" t="s">
        <v>68</v>
      </c>
      <c r="C61" s="129" t="s">
        <v>92</v>
      </c>
      <c r="D61" s="3"/>
      <c r="E61" s="3">
        <v>24</v>
      </c>
      <c r="F61" s="112">
        <v>29</v>
      </c>
      <c r="G61" s="110">
        <v>0</v>
      </c>
      <c r="H61" s="110">
        <v>0</v>
      </c>
      <c r="I61" s="110">
        <v>0</v>
      </c>
      <c r="J61" s="110">
        <v>98</v>
      </c>
      <c r="K61" s="110">
        <v>359</v>
      </c>
      <c r="L61" s="110">
        <v>1427</v>
      </c>
      <c r="M61" s="110">
        <v>1743</v>
      </c>
      <c r="N61" s="110">
        <v>0</v>
      </c>
      <c r="O61" s="110">
        <v>4640</v>
      </c>
      <c r="P61" s="110">
        <v>5000</v>
      </c>
      <c r="Q61" s="9"/>
    </row>
    <row r="62" spans="2:17">
      <c r="B62" s="3" t="s">
        <v>68</v>
      </c>
      <c r="C62" s="129" t="s">
        <v>93</v>
      </c>
      <c r="D62" s="3"/>
      <c r="E62" s="3">
        <v>25</v>
      </c>
      <c r="F62" s="112">
        <v>30</v>
      </c>
      <c r="G62" s="110">
        <v>0</v>
      </c>
      <c r="H62" s="110">
        <v>0</v>
      </c>
      <c r="I62" s="110">
        <v>0</v>
      </c>
      <c r="J62" s="110">
        <v>54</v>
      </c>
      <c r="K62" s="110">
        <v>312</v>
      </c>
      <c r="L62" s="110">
        <v>1375</v>
      </c>
      <c r="M62" s="110">
        <v>1689</v>
      </c>
      <c r="N62" s="110">
        <v>0</v>
      </c>
      <c r="O62" s="110">
        <v>4574</v>
      </c>
      <c r="P62" s="110">
        <v>4931</v>
      </c>
      <c r="Q62" s="9"/>
    </row>
    <row r="63" spans="2:17">
      <c r="B63" s="3" t="s">
        <v>68</v>
      </c>
      <c r="C63" s="129" t="s">
        <v>94</v>
      </c>
      <c r="D63" s="3"/>
      <c r="E63" s="3">
        <v>26</v>
      </c>
      <c r="F63" s="112">
        <v>31</v>
      </c>
      <c r="G63" s="110">
        <v>0</v>
      </c>
      <c r="H63" s="110">
        <v>0</v>
      </c>
      <c r="I63" s="110">
        <v>0</v>
      </c>
      <c r="J63" s="110">
        <v>12</v>
      </c>
      <c r="K63" s="110">
        <v>272</v>
      </c>
      <c r="L63" s="110">
        <v>1332</v>
      </c>
      <c r="M63" s="110">
        <v>1642</v>
      </c>
      <c r="N63" s="110">
        <v>0</v>
      </c>
      <c r="O63" s="110">
        <v>4515</v>
      </c>
      <c r="P63" s="110">
        <v>4872</v>
      </c>
      <c r="Q63" s="9"/>
    </row>
    <row r="64" spans="2:17">
      <c r="B64" s="3" t="s">
        <v>68</v>
      </c>
      <c r="C64" s="129" t="s">
        <v>95</v>
      </c>
      <c r="D64" s="3"/>
      <c r="E64" s="3">
        <v>27</v>
      </c>
      <c r="F64" s="112">
        <v>32</v>
      </c>
      <c r="G64" s="110">
        <v>0</v>
      </c>
      <c r="H64" s="110">
        <v>0</v>
      </c>
      <c r="I64" s="110">
        <v>0</v>
      </c>
      <c r="J64" s="110">
        <v>0</v>
      </c>
      <c r="K64" s="110">
        <v>234</v>
      </c>
      <c r="L64" s="110">
        <v>1290</v>
      </c>
      <c r="M64" s="110">
        <v>1601</v>
      </c>
      <c r="N64" s="110">
        <v>0</v>
      </c>
      <c r="O64" s="110">
        <v>4463</v>
      </c>
      <c r="P64" s="110">
        <v>4819</v>
      </c>
      <c r="Q64" s="9"/>
    </row>
    <row r="65" spans="2:17">
      <c r="B65" s="3" t="s">
        <v>68</v>
      </c>
      <c r="C65" s="129" t="s">
        <v>96</v>
      </c>
      <c r="D65" s="3"/>
      <c r="E65" s="3">
        <v>28</v>
      </c>
      <c r="F65" s="112">
        <v>33</v>
      </c>
      <c r="G65" s="110">
        <v>0</v>
      </c>
      <c r="H65" s="110">
        <v>0</v>
      </c>
      <c r="I65" s="110">
        <v>0</v>
      </c>
      <c r="J65" s="110">
        <v>0</v>
      </c>
      <c r="K65" s="110">
        <v>201</v>
      </c>
      <c r="L65" s="110">
        <v>1253</v>
      </c>
      <c r="M65" s="110">
        <v>1564</v>
      </c>
      <c r="N65" s="110">
        <v>0</v>
      </c>
      <c r="O65" s="110">
        <v>4416</v>
      </c>
      <c r="P65" s="110">
        <v>4770</v>
      </c>
      <c r="Q65" s="9"/>
    </row>
    <row r="66" spans="2:17">
      <c r="B66" s="3" t="s">
        <v>68</v>
      </c>
      <c r="C66" s="129" t="s">
        <v>97</v>
      </c>
      <c r="D66" s="3"/>
      <c r="E66" s="3">
        <v>29</v>
      </c>
      <c r="F66" s="112">
        <v>34</v>
      </c>
      <c r="G66" s="110">
        <v>0</v>
      </c>
      <c r="H66" s="110">
        <v>0</v>
      </c>
      <c r="I66" s="110">
        <v>0</v>
      </c>
      <c r="J66" s="110">
        <v>0</v>
      </c>
      <c r="K66" s="110">
        <v>172</v>
      </c>
      <c r="L66" s="110">
        <v>1221</v>
      </c>
      <c r="M66" s="110">
        <v>1530</v>
      </c>
      <c r="N66" s="110">
        <v>0</v>
      </c>
      <c r="O66" s="110">
        <v>4374</v>
      </c>
      <c r="P66" s="110">
        <v>4728</v>
      </c>
      <c r="Q66" s="9"/>
    </row>
    <row r="67" spans="2:17">
      <c r="B67" s="3" t="s">
        <v>68</v>
      </c>
      <c r="C67" s="129" t="s">
        <v>98</v>
      </c>
      <c r="D67" s="3"/>
      <c r="E67" s="3">
        <v>30</v>
      </c>
      <c r="F67" s="112">
        <v>35</v>
      </c>
      <c r="G67" s="110">
        <v>0</v>
      </c>
      <c r="H67" s="110">
        <v>0</v>
      </c>
      <c r="I67" s="110">
        <v>0</v>
      </c>
      <c r="J67" s="110">
        <v>0</v>
      </c>
      <c r="K67" s="110">
        <v>147</v>
      </c>
      <c r="L67" s="110">
        <v>1191</v>
      </c>
      <c r="M67" s="110">
        <v>1501</v>
      </c>
      <c r="N67" s="110">
        <v>0</v>
      </c>
      <c r="O67" s="110">
        <v>4337</v>
      </c>
      <c r="P67" s="110">
        <v>4689</v>
      </c>
      <c r="Q67" s="9"/>
    </row>
    <row r="68" spans="2:17">
      <c r="B68" s="3" t="s">
        <v>68</v>
      </c>
      <c r="C68" s="129" t="s">
        <v>99</v>
      </c>
      <c r="D68" s="3"/>
      <c r="E68" s="3">
        <v>31</v>
      </c>
      <c r="F68" s="112">
        <v>36</v>
      </c>
      <c r="G68" s="110">
        <v>0</v>
      </c>
      <c r="H68" s="110">
        <v>0</v>
      </c>
      <c r="I68" s="110">
        <v>0</v>
      </c>
      <c r="J68" s="110">
        <v>0</v>
      </c>
      <c r="K68" s="110">
        <v>121</v>
      </c>
      <c r="L68" s="110">
        <v>1167</v>
      </c>
      <c r="M68" s="110">
        <v>1472</v>
      </c>
      <c r="N68" s="110">
        <v>0</v>
      </c>
      <c r="O68" s="110">
        <v>4304</v>
      </c>
      <c r="P68" s="110">
        <v>4654</v>
      </c>
      <c r="Q68" s="9"/>
    </row>
    <row r="69" spans="2:17">
      <c r="B69" s="3" t="s">
        <v>68</v>
      </c>
      <c r="C69" s="129" t="s">
        <v>100</v>
      </c>
      <c r="D69" s="3"/>
      <c r="E69" s="3">
        <v>32</v>
      </c>
      <c r="F69" s="112">
        <v>37</v>
      </c>
      <c r="G69" s="110">
        <v>0</v>
      </c>
      <c r="H69" s="110">
        <v>0</v>
      </c>
      <c r="I69" s="110">
        <v>0</v>
      </c>
      <c r="J69" s="110">
        <v>0</v>
      </c>
      <c r="K69" s="110">
        <v>102</v>
      </c>
      <c r="L69" s="110">
        <v>1141</v>
      </c>
      <c r="M69" s="110">
        <v>1449</v>
      </c>
      <c r="N69" s="110">
        <v>0</v>
      </c>
      <c r="O69" s="110">
        <v>4272</v>
      </c>
      <c r="P69" s="110">
        <v>4624</v>
      </c>
      <c r="Q69" s="9"/>
    </row>
    <row r="70" spans="2:17">
      <c r="B70" s="3" t="s">
        <v>68</v>
      </c>
      <c r="C70" s="129" t="s">
        <v>101</v>
      </c>
      <c r="D70" s="3"/>
      <c r="E70" s="3">
        <v>33</v>
      </c>
      <c r="F70" s="112">
        <v>38</v>
      </c>
      <c r="G70" s="110">
        <v>0</v>
      </c>
      <c r="H70" s="110">
        <v>0</v>
      </c>
      <c r="I70" s="110">
        <v>0</v>
      </c>
      <c r="J70" s="110">
        <v>0</v>
      </c>
      <c r="K70" s="110">
        <v>83</v>
      </c>
      <c r="L70" s="110">
        <v>1122</v>
      </c>
      <c r="M70" s="110">
        <v>1427</v>
      </c>
      <c r="N70" s="110">
        <v>0</v>
      </c>
      <c r="O70" s="110">
        <v>4246</v>
      </c>
      <c r="P70" s="110">
        <v>4596</v>
      </c>
      <c r="Q70" s="9"/>
    </row>
    <row r="71" spans="2:17">
      <c r="B71" s="3" t="s">
        <v>68</v>
      </c>
      <c r="C71" s="129" t="s">
        <v>102</v>
      </c>
      <c r="D71" s="3"/>
      <c r="E71" s="3">
        <v>34</v>
      </c>
      <c r="F71" s="112">
        <v>39</v>
      </c>
      <c r="G71" s="110">
        <v>0</v>
      </c>
      <c r="H71" s="110">
        <v>0</v>
      </c>
      <c r="I71" s="110">
        <v>0</v>
      </c>
      <c r="J71" s="110">
        <v>0</v>
      </c>
      <c r="K71" s="110">
        <v>65</v>
      </c>
      <c r="L71" s="110">
        <v>1101</v>
      </c>
      <c r="M71" s="110">
        <v>1409</v>
      </c>
      <c r="N71" s="110">
        <v>0</v>
      </c>
      <c r="O71" s="110">
        <v>4223</v>
      </c>
      <c r="P71" s="110">
        <v>4573</v>
      </c>
      <c r="Q71" s="9"/>
    </row>
    <row r="72" spans="2:17">
      <c r="B72" s="3" t="s">
        <v>68</v>
      </c>
      <c r="C72" s="129" t="s">
        <v>103</v>
      </c>
      <c r="D72" s="3"/>
      <c r="E72" s="3">
        <v>35</v>
      </c>
      <c r="F72" s="112">
        <v>40</v>
      </c>
      <c r="G72" s="110">
        <v>0</v>
      </c>
      <c r="H72" s="110">
        <v>0</v>
      </c>
      <c r="I72" s="110">
        <v>0</v>
      </c>
      <c r="J72" s="110">
        <v>0</v>
      </c>
      <c r="K72" s="110">
        <v>51</v>
      </c>
      <c r="L72" s="110">
        <v>1086</v>
      </c>
      <c r="M72" s="110">
        <v>1390</v>
      </c>
      <c r="N72" s="110">
        <v>0</v>
      </c>
      <c r="O72" s="110">
        <v>4200</v>
      </c>
      <c r="P72" s="110">
        <v>4549</v>
      </c>
      <c r="Q72" s="9"/>
    </row>
    <row r="73" spans="2:17">
      <c r="B73" s="3" t="s">
        <v>68</v>
      </c>
      <c r="C73" s="129" t="s">
        <v>104</v>
      </c>
      <c r="D73" s="3"/>
      <c r="E73" s="3">
        <v>36</v>
      </c>
      <c r="F73" s="112">
        <v>41</v>
      </c>
      <c r="G73" s="110">
        <v>0</v>
      </c>
      <c r="H73" s="110">
        <v>0</v>
      </c>
      <c r="I73" s="110">
        <v>0</v>
      </c>
      <c r="J73" s="110">
        <v>0</v>
      </c>
      <c r="K73" s="110">
        <v>37</v>
      </c>
      <c r="L73" s="110">
        <v>1071</v>
      </c>
      <c r="M73" s="110">
        <v>1375</v>
      </c>
      <c r="N73" s="110">
        <v>0</v>
      </c>
      <c r="O73" s="110">
        <v>4181</v>
      </c>
      <c r="P73" s="110">
        <v>4531</v>
      </c>
      <c r="Q73" s="9"/>
    </row>
    <row r="74" spans="2:17">
      <c r="B74" s="3" t="s">
        <v>68</v>
      </c>
      <c r="C74" s="129" t="s">
        <v>105</v>
      </c>
      <c r="D74" s="3"/>
      <c r="E74" s="3">
        <v>37</v>
      </c>
      <c r="F74" s="112">
        <v>42</v>
      </c>
      <c r="G74" s="110">
        <v>0</v>
      </c>
      <c r="H74" s="110">
        <v>0</v>
      </c>
      <c r="I74" s="110">
        <v>0</v>
      </c>
      <c r="J74" s="110">
        <v>0</v>
      </c>
      <c r="K74" s="110">
        <v>22</v>
      </c>
      <c r="L74" s="110">
        <v>1056</v>
      </c>
      <c r="M74" s="110">
        <v>1362</v>
      </c>
      <c r="N74" s="110">
        <v>0</v>
      </c>
      <c r="O74" s="110">
        <v>4163</v>
      </c>
      <c r="P74" s="110">
        <v>4511</v>
      </c>
      <c r="Q74" s="9"/>
    </row>
    <row r="75" spans="2:17">
      <c r="B75" s="3" t="s">
        <v>68</v>
      </c>
      <c r="C75" s="129" t="s">
        <v>106</v>
      </c>
      <c r="D75" s="3"/>
      <c r="E75" s="3">
        <v>38</v>
      </c>
      <c r="F75" s="112">
        <v>43</v>
      </c>
      <c r="G75" s="110">
        <v>0</v>
      </c>
      <c r="H75" s="110">
        <v>0</v>
      </c>
      <c r="I75" s="110">
        <v>0</v>
      </c>
      <c r="J75" s="110">
        <v>0</v>
      </c>
      <c r="K75" s="110">
        <v>12</v>
      </c>
      <c r="L75" s="110">
        <v>1045</v>
      </c>
      <c r="M75" s="110">
        <v>1349</v>
      </c>
      <c r="N75" s="110">
        <v>0</v>
      </c>
      <c r="O75" s="110">
        <v>4147</v>
      </c>
      <c r="P75" s="110">
        <v>4495</v>
      </c>
      <c r="Q75" s="9"/>
    </row>
    <row r="76" spans="2:17">
      <c r="B76" s="3" t="s">
        <v>68</v>
      </c>
      <c r="C76" s="129" t="s">
        <v>107</v>
      </c>
      <c r="D76" s="3"/>
      <c r="E76" s="3">
        <v>39</v>
      </c>
      <c r="F76" s="112">
        <v>44</v>
      </c>
      <c r="G76" s="110">
        <v>0</v>
      </c>
      <c r="H76" s="110">
        <v>0</v>
      </c>
      <c r="I76" s="110">
        <v>0</v>
      </c>
      <c r="J76" s="110">
        <v>0</v>
      </c>
      <c r="K76" s="110">
        <v>3</v>
      </c>
      <c r="L76" s="110">
        <v>1034</v>
      </c>
      <c r="M76" s="110">
        <v>1339</v>
      </c>
      <c r="N76" s="110">
        <v>0</v>
      </c>
      <c r="O76" s="110">
        <v>4135</v>
      </c>
      <c r="P76" s="110">
        <v>4480</v>
      </c>
      <c r="Q76" s="9"/>
    </row>
    <row r="77" spans="2:17">
      <c r="B77" s="3" t="s">
        <v>68</v>
      </c>
      <c r="C77" s="129" t="s">
        <v>108</v>
      </c>
      <c r="D77" s="3"/>
      <c r="E77" s="3">
        <v>40</v>
      </c>
      <c r="F77" s="112">
        <v>45</v>
      </c>
      <c r="G77" s="110">
        <v>0</v>
      </c>
      <c r="H77" s="110">
        <v>0</v>
      </c>
      <c r="I77" s="110">
        <v>0</v>
      </c>
      <c r="J77" s="110">
        <v>0</v>
      </c>
      <c r="K77" s="110">
        <v>0</v>
      </c>
      <c r="L77" s="110">
        <v>1025</v>
      </c>
      <c r="M77" s="110">
        <v>1327</v>
      </c>
      <c r="N77" s="110">
        <v>0</v>
      </c>
      <c r="O77" s="110">
        <v>4123</v>
      </c>
      <c r="P77" s="110">
        <v>4469</v>
      </c>
      <c r="Q77" s="9"/>
    </row>
    <row r="78" spans="2:17">
      <c r="B78" s="3" t="s">
        <v>68</v>
      </c>
      <c r="C78" s="129" t="s">
        <v>109</v>
      </c>
      <c r="D78" s="3"/>
      <c r="E78" s="3">
        <v>41</v>
      </c>
      <c r="F78" s="112">
        <v>46</v>
      </c>
      <c r="G78" s="110">
        <v>0</v>
      </c>
      <c r="H78" s="110">
        <v>0</v>
      </c>
      <c r="I78" s="110">
        <v>0</v>
      </c>
      <c r="J78" s="110">
        <v>0</v>
      </c>
      <c r="K78" s="110">
        <v>0</v>
      </c>
      <c r="L78" s="110">
        <v>1016</v>
      </c>
      <c r="M78" s="110">
        <v>1319</v>
      </c>
      <c r="N78" s="110">
        <v>0</v>
      </c>
      <c r="O78" s="110">
        <v>4110</v>
      </c>
      <c r="P78" s="110">
        <v>4457</v>
      </c>
      <c r="Q78" s="9"/>
    </row>
    <row r="79" spans="2:17">
      <c r="B79" s="3" t="s">
        <v>68</v>
      </c>
      <c r="C79" s="129" t="s">
        <v>110</v>
      </c>
      <c r="D79" s="3"/>
      <c r="E79" s="3">
        <v>42</v>
      </c>
      <c r="F79" s="112">
        <v>47</v>
      </c>
      <c r="G79" s="110">
        <v>0</v>
      </c>
      <c r="H79" s="110">
        <v>0</v>
      </c>
      <c r="I79" s="110">
        <v>0</v>
      </c>
      <c r="J79" s="110">
        <v>0</v>
      </c>
      <c r="K79" s="110">
        <v>0</v>
      </c>
      <c r="L79" s="110">
        <v>1006</v>
      </c>
      <c r="M79" s="110">
        <v>1311</v>
      </c>
      <c r="N79" s="110">
        <v>0</v>
      </c>
      <c r="O79" s="110">
        <v>4098</v>
      </c>
      <c r="P79" s="110">
        <v>4447</v>
      </c>
      <c r="Q79" s="9"/>
    </row>
    <row r="80" spans="2:17">
      <c r="B80" s="3" t="s">
        <v>68</v>
      </c>
      <c r="C80" s="129" t="s">
        <v>111</v>
      </c>
      <c r="D80" s="3"/>
      <c r="E80" s="3">
        <v>43</v>
      </c>
      <c r="F80" s="112">
        <v>48</v>
      </c>
      <c r="G80" s="110">
        <v>0</v>
      </c>
      <c r="H80" s="110">
        <v>0</v>
      </c>
      <c r="I80" s="110">
        <v>0</v>
      </c>
      <c r="J80" s="110">
        <v>0</v>
      </c>
      <c r="K80" s="110">
        <v>0</v>
      </c>
      <c r="L80" s="110">
        <v>1000</v>
      </c>
      <c r="M80" s="110">
        <v>1301</v>
      </c>
      <c r="N80" s="110">
        <v>0</v>
      </c>
      <c r="O80" s="110">
        <v>4089</v>
      </c>
      <c r="P80" s="110">
        <v>4436</v>
      </c>
      <c r="Q80" s="9"/>
    </row>
    <row r="81" spans="2:18">
      <c r="B81" s="3" t="s">
        <v>68</v>
      </c>
      <c r="C81" s="129" t="s">
        <v>112</v>
      </c>
      <c r="D81" s="3"/>
      <c r="E81" s="3">
        <v>44</v>
      </c>
      <c r="F81" s="112">
        <v>49</v>
      </c>
      <c r="G81" s="110">
        <v>0</v>
      </c>
      <c r="H81" s="110">
        <v>0</v>
      </c>
      <c r="I81" s="110">
        <v>0</v>
      </c>
      <c r="J81" s="110">
        <v>0</v>
      </c>
      <c r="K81" s="110">
        <v>0</v>
      </c>
      <c r="L81" s="110">
        <v>993</v>
      </c>
      <c r="M81" s="110">
        <v>1296</v>
      </c>
      <c r="N81" s="110">
        <v>0</v>
      </c>
      <c r="O81" s="110">
        <v>4082</v>
      </c>
      <c r="P81" s="110">
        <v>4428</v>
      </c>
      <c r="Q81" s="9"/>
      <c r="R81" s="3"/>
    </row>
    <row r="82" spans="2:18">
      <c r="B82" s="3" t="s">
        <v>68</v>
      </c>
      <c r="C82" s="130" t="s">
        <v>113</v>
      </c>
      <c r="D82" s="131"/>
      <c r="E82" s="131">
        <v>45</v>
      </c>
      <c r="F82" s="132" t="s">
        <v>114</v>
      </c>
      <c r="G82" s="120">
        <v>0</v>
      </c>
      <c r="H82" s="120">
        <v>0</v>
      </c>
      <c r="I82" s="120">
        <v>0</v>
      </c>
      <c r="J82" s="120">
        <v>0</v>
      </c>
      <c r="K82" s="120">
        <v>0</v>
      </c>
      <c r="L82" s="120">
        <v>988</v>
      </c>
      <c r="M82" s="120">
        <v>1290</v>
      </c>
      <c r="N82" s="110">
        <v>0</v>
      </c>
      <c r="O82" s="120">
        <v>4075</v>
      </c>
      <c r="P82" s="110">
        <v>4422</v>
      </c>
      <c r="Q82" s="9"/>
      <c r="R82" s="3"/>
    </row>
    <row r="83" spans="2:18">
      <c r="B83" s="3"/>
      <c r="C83" s="3"/>
      <c r="D83" s="3"/>
      <c r="E83" s="3"/>
      <c r="F83" s="4"/>
      <c r="G83" s="8"/>
      <c r="H83" s="8"/>
      <c r="I83" s="8"/>
      <c r="J83" s="8"/>
      <c r="K83" s="8"/>
      <c r="L83" s="8"/>
      <c r="M83" s="8"/>
      <c r="N83" s="133"/>
      <c r="O83" s="8"/>
      <c r="P83" s="134"/>
      <c r="Q83" s="9"/>
      <c r="R83" s="3"/>
    </row>
    <row r="84" spans="2:18">
      <c r="B84" s="3"/>
      <c r="C84" s="3"/>
      <c r="D84" s="3"/>
      <c r="E84" s="3"/>
      <c r="F84" s="4"/>
      <c r="G84" s="8"/>
      <c r="H84" s="8"/>
      <c r="I84" s="8"/>
      <c r="J84" s="8"/>
      <c r="K84" s="8"/>
      <c r="L84" s="11"/>
      <c r="M84" s="8"/>
      <c r="N84" s="8"/>
      <c r="O84" s="9"/>
      <c r="P84" s="3"/>
      <c r="Q84" s="3"/>
      <c r="R84" s="5"/>
    </row>
    <row r="85" spans="2:18">
      <c r="B85" s="3"/>
      <c r="C85" s="3"/>
      <c r="D85" s="3"/>
      <c r="E85" s="3"/>
      <c r="F85" s="3"/>
      <c r="G85" s="3"/>
      <c r="H85" s="3"/>
      <c r="I85" s="3"/>
      <c r="J85" s="3"/>
      <c r="K85" s="3"/>
      <c r="L85" s="3"/>
      <c r="M85" s="3"/>
      <c r="N85" s="3"/>
      <c r="O85" s="3"/>
      <c r="P85" s="3"/>
      <c r="Q85" s="3"/>
      <c r="R85" s="3"/>
    </row>
    <row r="86" spans="2:18">
      <c r="B86" s="3"/>
      <c r="C86" s="3" t="s">
        <v>115</v>
      </c>
      <c r="D86" s="3" t="s">
        <v>116</v>
      </c>
      <c r="E86" s="3"/>
      <c r="F86" s="3"/>
      <c r="G86" s="3"/>
      <c r="H86" s="3"/>
      <c r="I86" s="5"/>
      <c r="J86" s="3"/>
      <c r="K86" s="3"/>
      <c r="L86" s="3"/>
      <c r="M86" s="3"/>
      <c r="N86" s="3"/>
      <c r="O86" s="3"/>
      <c r="P86" s="3"/>
      <c r="Q86" s="3"/>
      <c r="R86" s="3"/>
    </row>
    <row r="87" spans="2:18">
      <c r="B87" s="3"/>
      <c r="C87" s="3" t="s">
        <v>52</v>
      </c>
      <c r="D87" s="3" t="s">
        <v>117</v>
      </c>
      <c r="E87" s="3"/>
      <c r="F87" s="3"/>
      <c r="G87" s="3"/>
      <c r="H87" s="3"/>
      <c r="I87" s="3"/>
      <c r="J87" s="3"/>
      <c r="K87" s="3"/>
      <c r="L87" s="3"/>
      <c r="M87" s="3"/>
      <c r="N87" s="3"/>
      <c r="O87" s="3"/>
      <c r="P87" s="3"/>
      <c r="Q87" s="3"/>
      <c r="R87" s="3"/>
    </row>
    <row r="88" spans="2:18">
      <c r="B88" s="3"/>
      <c r="C88" s="3"/>
      <c r="D88" s="3"/>
      <c r="E88" s="3"/>
      <c r="F88" s="3"/>
      <c r="G88" s="3"/>
      <c r="H88" s="3"/>
      <c r="I88" s="3"/>
      <c r="J88" s="3"/>
      <c r="K88" s="3"/>
      <c r="L88" s="3"/>
      <c r="M88" s="3"/>
      <c r="N88" s="3"/>
      <c r="O88" s="3"/>
      <c r="P88" s="3"/>
      <c r="Q88" s="3"/>
      <c r="R88" s="3"/>
    </row>
    <row r="89" spans="2:18">
      <c r="C89" s="7" t="s">
        <v>118</v>
      </c>
    </row>
    <row r="90" spans="2:18">
      <c r="C90" s="3" t="s">
        <v>119</v>
      </c>
      <c r="D90" s="12">
        <v>1.2E-2</v>
      </c>
      <c r="E90" s="12"/>
    </row>
    <row r="91" spans="2:18">
      <c r="C91" s="3" t="s">
        <v>120</v>
      </c>
      <c r="D91" s="12">
        <v>1.9E-2</v>
      </c>
      <c r="E91" s="12"/>
      <c r="G91" s="6"/>
      <c r="P91" s="6"/>
    </row>
    <row r="92" spans="2:18" ht="13.5" customHeight="1"/>
    <row r="101" spans="1:2" hidden="1">
      <c r="A101" s="13"/>
      <c r="B101" s="13"/>
    </row>
  </sheetData>
  <sheetProtection algorithmName="SHA-256" hashValue="vOnotRsx8tVOSFSPRvDeoZFRL4/VanWoGDn3mlLetyw=" saltValue="Fm/ZLxAMKvrU+aUau7sJtQ==" spinCount="100000" sheet="1" objects="1" scenarios="1"/>
  <mergeCells count="5">
    <mergeCell ref="F36:F37"/>
    <mergeCell ref="Q23:Q33"/>
    <mergeCell ref="F6:F7"/>
    <mergeCell ref="F21:F22"/>
    <mergeCell ref="Q8:Q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4BDA-E0D5-419A-AC73-B98959A8AE22}">
  <dimension ref="A1:R43"/>
  <sheetViews>
    <sheetView zoomScale="80" zoomScaleNormal="80" workbookViewId="0"/>
  </sheetViews>
  <sheetFormatPr defaultColWidth="0" defaultRowHeight="14.5" zeroHeight="1"/>
  <cols>
    <col min="1" max="1" width="1.54296875" style="1" customWidth="1"/>
    <col min="2" max="2" width="0" style="1" hidden="1" customWidth="1"/>
    <col min="3" max="3" width="59" style="1" customWidth="1"/>
    <col min="4" max="4" width="10.81640625" style="1" hidden="1" customWidth="1"/>
    <col min="5" max="5" width="10.1796875" style="1" customWidth="1"/>
    <col min="6" max="6" width="10.81640625" style="1" customWidth="1"/>
    <col min="7" max="8" width="16.81640625" style="1" bestFit="1" customWidth="1"/>
    <col min="9" max="10" width="13.54296875" style="1" bestFit="1" customWidth="1"/>
    <col min="11" max="11" width="9.1796875" style="1" customWidth="1"/>
    <col min="12" max="12" width="8.453125" style="1" bestFit="1" customWidth="1"/>
    <col min="13" max="13" width="7.54296875" style="1" bestFit="1" customWidth="1"/>
    <col min="14" max="14" width="17.1796875" style="1" bestFit="1" customWidth="1"/>
    <col min="15" max="15" width="18" style="1" bestFit="1" customWidth="1"/>
    <col min="16" max="16" width="2.1796875" style="1" customWidth="1"/>
    <col min="17" max="18" width="0" style="1" hidden="1" customWidth="1"/>
    <col min="19" max="16384" width="9" style="1" hidden="1"/>
  </cols>
  <sheetData>
    <row r="1" spans="1:16" s="14" customFormat="1" ht="21" customHeight="1">
      <c r="A1" s="15" t="s">
        <v>0</v>
      </c>
      <c r="B1" s="15"/>
      <c r="C1" s="15"/>
      <c r="P1" s="1"/>
    </row>
    <row r="2" spans="1:16" s="14" customFormat="1" ht="21">
      <c r="A2" s="15" t="s">
        <v>255</v>
      </c>
      <c r="B2" s="15"/>
      <c r="C2" s="15"/>
      <c r="P2" s="1"/>
    </row>
    <row r="3" spans="1:16">
      <c r="G3" s="36"/>
    </row>
    <row r="4" spans="1:16" s="5" customFormat="1" ht="12">
      <c r="A4" s="3"/>
      <c r="B4" s="3"/>
      <c r="C4" s="7" t="s">
        <v>253</v>
      </c>
      <c r="D4" s="4"/>
      <c r="E4" s="4"/>
      <c r="F4" s="4"/>
      <c r="G4" s="135"/>
      <c r="H4" s="6"/>
    </row>
    <row r="5" spans="1:16">
      <c r="A5" s="3"/>
      <c r="B5" s="3"/>
      <c r="C5" s="7"/>
      <c r="D5" s="4"/>
      <c r="E5" s="4"/>
      <c r="F5" s="4"/>
      <c r="G5" s="4"/>
      <c r="H5" s="4"/>
      <c r="I5" s="4"/>
      <c r="J5" s="4"/>
      <c r="K5" s="4"/>
      <c r="L5" s="4"/>
      <c r="M5" s="4"/>
      <c r="N5" s="4"/>
      <c r="O5" s="4"/>
      <c r="P5" s="4"/>
    </row>
    <row r="6" spans="1:16" ht="14.25" customHeight="1">
      <c r="A6" s="3"/>
      <c r="B6" s="3"/>
      <c r="C6" s="100" t="s">
        <v>44</v>
      </c>
      <c r="D6" s="101"/>
      <c r="E6" s="162" t="s">
        <v>45</v>
      </c>
      <c r="F6" s="17" t="s">
        <v>46</v>
      </c>
      <c r="G6" s="102" t="s">
        <v>47</v>
      </c>
      <c r="H6" s="102" t="s">
        <v>47</v>
      </c>
      <c r="I6" s="102" t="s">
        <v>48</v>
      </c>
      <c r="J6" s="102" t="s">
        <v>48</v>
      </c>
      <c r="K6" s="102" t="s">
        <v>49</v>
      </c>
      <c r="L6" s="102" t="s">
        <v>49</v>
      </c>
      <c r="M6" s="102" t="s">
        <v>49</v>
      </c>
      <c r="N6" s="102" t="s">
        <v>14</v>
      </c>
      <c r="O6" s="140" t="s">
        <v>14</v>
      </c>
      <c r="P6" s="4"/>
    </row>
    <row r="7" spans="1:16">
      <c r="A7" s="3"/>
      <c r="B7" s="3"/>
      <c r="C7" s="103"/>
      <c r="D7" s="104"/>
      <c r="E7" s="163"/>
      <c r="F7" s="105" t="s">
        <v>51</v>
      </c>
      <c r="G7" s="105" t="s">
        <v>51</v>
      </c>
      <c r="H7" s="106" t="s">
        <v>17</v>
      </c>
      <c r="I7" s="105" t="s">
        <v>51</v>
      </c>
      <c r="J7" s="106" t="s">
        <v>17</v>
      </c>
      <c r="K7" s="105" t="s">
        <v>51</v>
      </c>
      <c r="L7" s="106" t="s">
        <v>17</v>
      </c>
      <c r="M7" s="106" t="s">
        <v>52</v>
      </c>
      <c r="N7" s="105" t="s">
        <v>51</v>
      </c>
      <c r="O7" s="141" t="s">
        <v>17</v>
      </c>
      <c r="P7" s="3"/>
    </row>
    <row r="8" spans="1:16" ht="14.25" customHeight="1">
      <c r="A8" s="3"/>
      <c r="B8" s="3" t="s">
        <v>7</v>
      </c>
      <c r="C8" s="107" t="s">
        <v>263</v>
      </c>
      <c r="D8" s="108">
        <v>1</v>
      </c>
      <c r="E8" s="109">
        <v>2</v>
      </c>
      <c r="F8" s="110">
        <v>0</v>
      </c>
      <c r="G8" s="110">
        <v>38664</v>
      </c>
      <c r="H8" s="110">
        <v>45111</v>
      </c>
      <c r="I8" s="110">
        <v>62429</v>
      </c>
      <c r="J8" s="110">
        <v>72836</v>
      </c>
      <c r="K8" s="110">
        <v>0</v>
      </c>
      <c r="L8" s="110">
        <v>0</v>
      </c>
      <c r="M8" s="110">
        <v>0</v>
      </c>
      <c r="N8" s="110">
        <v>82808</v>
      </c>
      <c r="O8" s="110">
        <v>96610</v>
      </c>
      <c r="P8" s="5"/>
    </row>
    <row r="9" spans="1:16">
      <c r="A9" s="3"/>
      <c r="B9" s="3" t="s">
        <v>7</v>
      </c>
      <c r="C9" s="111" t="s">
        <v>264</v>
      </c>
      <c r="D9" s="4">
        <v>3</v>
      </c>
      <c r="E9" s="112">
        <v>2</v>
      </c>
      <c r="F9" s="110">
        <v>0</v>
      </c>
      <c r="G9" s="110">
        <v>38664</v>
      </c>
      <c r="H9" s="110">
        <v>45111</v>
      </c>
      <c r="I9" s="110">
        <v>62429</v>
      </c>
      <c r="J9" s="110">
        <v>72836</v>
      </c>
      <c r="K9" s="110">
        <v>0</v>
      </c>
      <c r="L9" s="110">
        <v>0</v>
      </c>
      <c r="M9" s="110">
        <v>0</v>
      </c>
      <c r="N9" s="110">
        <v>82808</v>
      </c>
      <c r="O9" s="110">
        <v>96610</v>
      </c>
      <c r="P9" s="5"/>
    </row>
    <row r="10" spans="1:16">
      <c r="A10" s="3"/>
      <c r="B10" s="3" t="s">
        <v>7</v>
      </c>
      <c r="C10" s="111" t="s">
        <v>265</v>
      </c>
      <c r="D10" s="4">
        <v>3</v>
      </c>
      <c r="E10" s="112">
        <v>2</v>
      </c>
      <c r="F10" s="110">
        <v>0</v>
      </c>
      <c r="G10" s="110">
        <v>27234</v>
      </c>
      <c r="H10" s="110">
        <v>30120</v>
      </c>
      <c r="I10" s="110">
        <v>41976</v>
      </c>
      <c r="J10" s="110">
        <v>46193</v>
      </c>
      <c r="K10" s="110">
        <v>49462</v>
      </c>
      <c r="L10" s="110">
        <v>54616</v>
      </c>
      <c r="M10" s="110">
        <v>2091</v>
      </c>
      <c r="N10" s="110">
        <v>56835</v>
      </c>
      <c r="O10" s="110">
        <v>61620</v>
      </c>
      <c r="P10" s="5"/>
    </row>
    <row r="11" spans="1:16">
      <c r="A11" s="3"/>
      <c r="B11" s="3" t="s">
        <v>7</v>
      </c>
      <c r="C11" s="111" t="s">
        <v>266</v>
      </c>
      <c r="D11" s="4">
        <v>2</v>
      </c>
      <c r="E11" s="112">
        <v>3</v>
      </c>
      <c r="F11" s="110">
        <v>0</v>
      </c>
      <c r="G11" s="110">
        <v>17044</v>
      </c>
      <c r="H11" s="110">
        <v>18400</v>
      </c>
      <c r="I11" s="110">
        <v>25973</v>
      </c>
      <c r="J11" s="110">
        <v>28022</v>
      </c>
      <c r="K11" s="110">
        <v>30999</v>
      </c>
      <c r="L11" s="110">
        <v>33485</v>
      </c>
      <c r="M11" s="110">
        <v>2091</v>
      </c>
      <c r="N11" s="110">
        <v>36449</v>
      </c>
      <c r="O11" s="110">
        <v>38750</v>
      </c>
      <c r="P11" s="5"/>
    </row>
    <row r="12" spans="1:16">
      <c r="A12" s="3"/>
      <c r="B12" s="3" t="s">
        <v>7</v>
      </c>
      <c r="C12" s="111" t="s">
        <v>267</v>
      </c>
      <c r="D12" s="4">
        <v>3</v>
      </c>
      <c r="E12" s="112">
        <v>3</v>
      </c>
      <c r="F12" s="110">
        <v>0</v>
      </c>
      <c r="G12" s="110">
        <v>27234</v>
      </c>
      <c r="H12" s="110">
        <v>30120</v>
      </c>
      <c r="I12" s="110">
        <v>41976</v>
      </c>
      <c r="J12" s="110">
        <v>46193</v>
      </c>
      <c r="K12" s="110">
        <v>49462</v>
      </c>
      <c r="L12" s="110">
        <v>54616</v>
      </c>
      <c r="M12" s="110">
        <v>2091</v>
      </c>
      <c r="N12" s="110">
        <v>56835</v>
      </c>
      <c r="O12" s="110">
        <v>61620</v>
      </c>
      <c r="P12" s="5"/>
    </row>
    <row r="13" spans="1:16">
      <c r="B13" s="3" t="s">
        <v>7</v>
      </c>
      <c r="C13" s="111" t="s">
        <v>268</v>
      </c>
      <c r="D13" s="4">
        <v>4</v>
      </c>
      <c r="E13" s="112">
        <v>2</v>
      </c>
      <c r="F13" s="110">
        <v>0</v>
      </c>
      <c r="G13" s="110">
        <v>27234</v>
      </c>
      <c r="H13" s="110">
        <v>30120</v>
      </c>
      <c r="I13" s="110">
        <v>41976</v>
      </c>
      <c r="J13" s="110">
        <v>46193</v>
      </c>
      <c r="K13" s="110">
        <v>49462</v>
      </c>
      <c r="L13" s="110">
        <v>54616</v>
      </c>
      <c r="M13" s="110">
        <v>2091</v>
      </c>
      <c r="N13" s="110">
        <v>56835</v>
      </c>
      <c r="O13" s="110">
        <v>61620</v>
      </c>
      <c r="P13" s="5"/>
    </row>
    <row r="14" spans="1:16">
      <c r="B14" s="3" t="s">
        <v>7</v>
      </c>
      <c r="C14" s="111" t="s">
        <v>269</v>
      </c>
      <c r="D14" s="114">
        <v>5</v>
      </c>
      <c r="E14" s="112">
        <v>3</v>
      </c>
      <c r="F14" s="110">
        <v>0</v>
      </c>
      <c r="G14" s="110">
        <v>24892</v>
      </c>
      <c r="H14" s="110">
        <v>26249</v>
      </c>
      <c r="I14" s="110">
        <v>34016</v>
      </c>
      <c r="J14" s="110">
        <v>36064</v>
      </c>
      <c r="K14" s="110">
        <v>39710</v>
      </c>
      <c r="L14" s="110">
        <v>42197</v>
      </c>
      <c r="M14" s="110">
        <v>2091</v>
      </c>
      <c r="N14" s="110">
        <v>44984</v>
      </c>
      <c r="O14" s="110">
        <v>47287</v>
      </c>
      <c r="P14" s="5"/>
    </row>
    <row r="15" spans="1:16">
      <c r="B15" s="3"/>
      <c r="C15" s="111" t="s">
        <v>270</v>
      </c>
      <c r="D15" s="3"/>
      <c r="E15" s="112">
        <v>3</v>
      </c>
      <c r="F15" s="110">
        <v>0</v>
      </c>
      <c r="G15" s="110">
        <v>27234</v>
      </c>
      <c r="H15" s="110">
        <v>30120</v>
      </c>
      <c r="I15" s="110">
        <v>41976</v>
      </c>
      <c r="J15" s="110">
        <v>46193</v>
      </c>
      <c r="K15" s="110">
        <v>49462</v>
      </c>
      <c r="L15" s="110">
        <v>54616</v>
      </c>
      <c r="M15" s="110">
        <v>2091</v>
      </c>
      <c r="N15" s="110">
        <v>56835</v>
      </c>
      <c r="O15" s="110">
        <v>61620</v>
      </c>
      <c r="P15" s="3"/>
    </row>
    <row r="16" spans="1:16">
      <c r="B16" s="3"/>
      <c r="C16" s="111" t="s">
        <v>271</v>
      </c>
      <c r="D16" s="3"/>
      <c r="E16" s="112">
        <v>4</v>
      </c>
      <c r="F16" s="110">
        <v>0</v>
      </c>
      <c r="G16" s="110">
        <v>19564</v>
      </c>
      <c r="H16" s="110">
        <v>20596</v>
      </c>
      <c r="I16" s="110">
        <v>28743</v>
      </c>
      <c r="J16" s="110">
        <v>30277</v>
      </c>
      <c r="K16" s="110">
        <v>33773</v>
      </c>
      <c r="L16" s="110">
        <v>35603</v>
      </c>
      <c r="M16" s="110">
        <v>1540</v>
      </c>
      <c r="N16" s="110">
        <v>42208</v>
      </c>
      <c r="O16" s="110">
        <v>44064</v>
      </c>
      <c r="P16" s="5"/>
    </row>
    <row r="17" spans="3:15" ht="13.5" customHeight="1">
      <c r="C17" s="111" t="s">
        <v>272</v>
      </c>
      <c r="E17" s="112">
        <v>4</v>
      </c>
      <c r="F17" s="110">
        <v>0</v>
      </c>
      <c r="G17" s="110">
        <v>24892</v>
      </c>
      <c r="H17" s="110">
        <v>26249</v>
      </c>
      <c r="I17" s="110">
        <v>34016</v>
      </c>
      <c r="J17" s="110">
        <v>36064</v>
      </c>
      <c r="K17" s="110">
        <v>39710</v>
      </c>
      <c r="L17" s="110">
        <v>42197</v>
      </c>
      <c r="M17" s="110">
        <v>2091</v>
      </c>
      <c r="N17" s="110">
        <v>44984</v>
      </c>
      <c r="O17" s="110">
        <v>47287</v>
      </c>
    </row>
    <row r="18" spans="3:15">
      <c r="C18" s="111" t="s">
        <v>273</v>
      </c>
      <c r="E18" s="112">
        <v>4</v>
      </c>
      <c r="F18" s="110">
        <v>0</v>
      </c>
      <c r="G18" s="110">
        <v>27234</v>
      </c>
      <c r="H18" s="110">
        <v>30120</v>
      </c>
      <c r="I18" s="110">
        <v>41976</v>
      </c>
      <c r="J18" s="110">
        <v>46193</v>
      </c>
      <c r="K18" s="110">
        <v>49462</v>
      </c>
      <c r="L18" s="110">
        <v>54616</v>
      </c>
      <c r="M18" s="110">
        <v>2091</v>
      </c>
      <c r="N18" s="110">
        <v>56835</v>
      </c>
      <c r="O18" s="110">
        <v>61620</v>
      </c>
    </row>
    <row r="19" spans="3:15">
      <c r="C19" s="111" t="s">
        <v>274</v>
      </c>
      <c r="E19" s="112">
        <v>5</v>
      </c>
      <c r="F19" s="110">
        <v>0</v>
      </c>
      <c r="G19" s="110">
        <v>19564</v>
      </c>
      <c r="H19" s="110">
        <v>20596</v>
      </c>
      <c r="I19" s="110">
        <v>28743</v>
      </c>
      <c r="J19" s="110">
        <v>30277</v>
      </c>
      <c r="K19" s="110">
        <v>33773</v>
      </c>
      <c r="L19" s="110">
        <v>35603</v>
      </c>
      <c r="M19" s="110">
        <v>1540</v>
      </c>
      <c r="N19" s="110">
        <v>42208</v>
      </c>
      <c r="O19" s="110">
        <v>44064</v>
      </c>
    </row>
    <row r="20" spans="3:15">
      <c r="C20" s="111" t="s">
        <v>275</v>
      </c>
      <c r="E20" s="112">
        <v>5</v>
      </c>
      <c r="F20" s="110">
        <v>0</v>
      </c>
      <c r="G20" s="110">
        <v>24892</v>
      </c>
      <c r="H20" s="110">
        <v>26249</v>
      </c>
      <c r="I20" s="110">
        <v>34016</v>
      </c>
      <c r="J20" s="110">
        <v>36064</v>
      </c>
      <c r="K20" s="110">
        <v>39710</v>
      </c>
      <c r="L20" s="110">
        <v>42197</v>
      </c>
      <c r="M20" s="110">
        <v>2091</v>
      </c>
      <c r="N20" s="110">
        <v>44984</v>
      </c>
      <c r="O20" s="110">
        <v>47287</v>
      </c>
    </row>
    <row r="21" spans="3:15">
      <c r="C21" s="113" t="s">
        <v>276</v>
      </c>
      <c r="E21" s="115">
        <v>5</v>
      </c>
      <c r="F21" s="116">
        <v>0</v>
      </c>
      <c r="G21" s="116">
        <v>27234</v>
      </c>
      <c r="H21" s="116">
        <v>30120</v>
      </c>
      <c r="I21" s="116">
        <v>41976</v>
      </c>
      <c r="J21" s="116">
        <v>46193</v>
      </c>
      <c r="K21" s="116">
        <v>49462</v>
      </c>
      <c r="L21" s="116">
        <v>54616</v>
      </c>
      <c r="M21" s="116">
        <v>2091</v>
      </c>
      <c r="N21" s="116">
        <v>56835</v>
      </c>
      <c r="O21" s="116">
        <v>61620</v>
      </c>
    </row>
    <row r="22" spans="3:15"/>
    <row r="23" spans="3:15">
      <c r="C23" s="7" t="s">
        <v>254</v>
      </c>
      <c r="D23" s="4"/>
      <c r="E23" s="4"/>
      <c r="F23" s="4"/>
      <c r="G23" s="135"/>
      <c r="H23" s="6"/>
      <c r="I23" s="5"/>
      <c r="J23" s="5"/>
      <c r="K23" s="5"/>
      <c r="L23" s="5"/>
      <c r="M23" s="5"/>
      <c r="N23" s="5"/>
      <c r="O23" s="5"/>
    </row>
    <row r="24" spans="3:15">
      <c r="C24" s="7"/>
      <c r="D24" s="7"/>
      <c r="E24" s="7"/>
      <c r="F24" s="7"/>
      <c r="G24" s="7"/>
      <c r="H24" s="7"/>
      <c r="I24" s="7"/>
      <c r="J24" s="7"/>
      <c r="K24" s="7"/>
      <c r="L24" s="7"/>
      <c r="M24" s="7"/>
      <c r="N24" s="7"/>
      <c r="O24" s="7"/>
    </row>
    <row r="25" spans="3:15" ht="14.5" customHeight="1">
      <c r="C25" s="100" t="s">
        <v>44</v>
      </c>
      <c r="D25" s="101"/>
      <c r="E25" s="162" t="s">
        <v>45</v>
      </c>
      <c r="F25" s="17" t="s">
        <v>46</v>
      </c>
      <c r="G25" s="102" t="s">
        <v>47</v>
      </c>
      <c r="H25" s="102" t="s">
        <v>47</v>
      </c>
      <c r="I25" s="102" t="s">
        <v>48</v>
      </c>
      <c r="J25" s="102" t="s">
        <v>48</v>
      </c>
      <c r="K25" s="102" t="s">
        <v>49</v>
      </c>
      <c r="L25" s="102" t="s">
        <v>49</v>
      </c>
      <c r="M25" s="102" t="s">
        <v>49</v>
      </c>
      <c r="N25" s="102" t="s">
        <v>14</v>
      </c>
      <c r="O25" s="140" t="s">
        <v>14</v>
      </c>
    </row>
    <row r="26" spans="3:15">
      <c r="C26" s="103"/>
      <c r="D26" s="104"/>
      <c r="E26" s="163"/>
      <c r="F26" s="105" t="s">
        <v>51</v>
      </c>
      <c r="G26" s="105" t="s">
        <v>51</v>
      </c>
      <c r="H26" s="106" t="s">
        <v>17</v>
      </c>
      <c r="I26" s="105" t="s">
        <v>51</v>
      </c>
      <c r="J26" s="106" t="s">
        <v>17</v>
      </c>
      <c r="K26" s="105" t="s">
        <v>51</v>
      </c>
      <c r="L26" s="106" t="s">
        <v>17</v>
      </c>
      <c r="M26" s="106" t="s">
        <v>52</v>
      </c>
      <c r="N26" s="105" t="s">
        <v>51</v>
      </c>
      <c r="O26" s="141" t="s">
        <v>17</v>
      </c>
    </row>
    <row r="27" spans="3:15">
      <c r="C27" s="107" t="s">
        <v>263</v>
      </c>
      <c r="D27" s="108">
        <v>1</v>
      </c>
      <c r="E27" s="109">
        <v>2</v>
      </c>
      <c r="F27" s="110">
        <v>21559</v>
      </c>
      <c r="G27" s="110">
        <v>22036</v>
      </c>
      <c r="H27" s="110">
        <v>25711</v>
      </c>
      <c r="I27" s="110">
        <v>37410</v>
      </c>
      <c r="J27" s="110">
        <v>43647</v>
      </c>
      <c r="K27" s="110">
        <v>0</v>
      </c>
      <c r="L27" s="110">
        <v>0</v>
      </c>
      <c r="M27" s="110">
        <v>0</v>
      </c>
      <c r="N27" s="110">
        <v>58246</v>
      </c>
      <c r="O27" s="110">
        <v>67955</v>
      </c>
    </row>
    <row r="28" spans="3:15">
      <c r="C28" s="111" t="s">
        <v>264</v>
      </c>
      <c r="D28" s="4">
        <v>3</v>
      </c>
      <c r="E28" s="112">
        <v>2</v>
      </c>
      <c r="F28" s="110">
        <v>21559</v>
      </c>
      <c r="G28" s="110">
        <v>22036</v>
      </c>
      <c r="H28" s="110">
        <v>25711</v>
      </c>
      <c r="I28" s="110">
        <v>37410</v>
      </c>
      <c r="J28" s="110">
        <v>43647</v>
      </c>
      <c r="K28" s="110">
        <v>0</v>
      </c>
      <c r="L28" s="110">
        <v>0</v>
      </c>
      <c r="M28" s="110">
        <v>0</v>
      </c>
      <c r="N28" s="110">
        <v>58246</v>
      </c>
      <c r="O28" s="110">
        <v>67955</v>
      </c>
    </row>
    <row r="29" spans="3:15">
      <c r="C29" s="111" t="s">
        <v>265</v>
      </c>
      <c r="D29" s="4">
        <v>3</v>
      </c>
      <c r="E29" s="112">
        <v>2</v>
      </c>
      <c r="F29" s="110">
        <v>10900</v>
      </c>
      <c r="G29" s="110">
        <v>11188</v>
      </c>
      <c r="H29" s="110">
        <v>13361</v>
      </c>
      <c r="I29" s="110">
        <v>18712</v>
      </c>
      <c r="J29" s="110">
        <v>21000</v>
      </c>
      <c r="K29" s="110">
        <v>23240</v>
      </c>
      <c r="L29" s="110">
        <v>26086</v>
      </c>
      <c r="M29" s="110">
        <v>0</v>
      </c>
      <c r="N29" s="110">
        <v>31060</v>
      </c>
      <c r="O29" s="110">
        <v>34073</v>
      </c>
    </row>
    <row r="30" spans="3:15">
      <c r="C30" s="111" t="s">
        <v>266</v>
      </c>
      <c r="D30" s="4">
        <v>2</v>
      </c>
      <c r="E30" s="112">
        <v>3</v>
      </c>
      <c r="F30" s="110">
        <v>5765</v>
      </c>
      <c r="G30" s="110">
        <v>5956</v>
      </c>
      <c r="H30" s="110">
        <v>7012</v>
      </c>
      <c r="I30" s="110">
        <v>10612</v>
      </c>
      <c r="J30" s="110">
        <v>11724</v>
      </c>
      <c r="K30" s="110">
        <v>13638</v>
      </c>
      <c r="L30" s="110">
        <v>15009</v>
      </c>
      <c r="M30" s="110">
        <v>1155</v>
      </c>
      <c r="N30" s="110">
        <v>19063</v>
      </c>
      <c r="O30" s="110">
        <v>20512</v>
      </c>
    </row>
    <row r="31" spans="3:15">
      <c r="C31" s="111" t="s">
        <v>267</v>
      </c>
      <c r="D31" s="4">
        <v>3</v>
      </c>
      <c r="E31" s="112">
        <v>3</v>
      </c>
      <c r="F31" s="110">
        <v>10900</v>
      </c>
      <c r="G31" s="110">
        <v>11188</v>
      </c>
      <c r="H31" s="110">
        <v>13361</v>
      </c>
      <c r="I31" s="110">
        <v>18712</v>
      </c>
      <c r="J31" s="110">
        <v>21000</v>
      </c>
      <c r="K31" s="110">
        <v>23240</v>
      </c>
      <c r="L31" s="110">
        <v>26086</v>
      </c>
      <c r="M31" s="110">
        <v>1155</v>
      </c>
      <c r="N31" s="110">
        <v>31060</v>
      </c>
      <c r="O31" s="110">
        <v>34073</v>
      </c>
    </row>
    <row r="32" spans="3:15">
      <c r="C32" s="111" t="s">
        <v>268</v>
      </c>
      <c r="D32" s="4">
        <v>4</v>
      </c>
      <c r="E32" s="112">
        <v>2</v>
      </c>
      <c r="F32" s="110">
        <v>10900</v>
      </c>
      <c r="G32" s="110">
        <v>11188</v>
      </c>
      <c r="H32" s="110">
        <v>13361</v>
      </c>
      <c r="I32" s="110">
        <v>18712</v>
      </c>
      <c r="J32" s="110">
        <v>21000</v>
      </c>
      <c r="K32" s="110">
        <v>23240</v>
      </c>
      <c r="L32" s="110">
        <v>26086</v>
      </c>
      <c r="M32" s="110">
        <v>1155</v>
      </c>
      <c r="N32" s="110">
        <v>31060</v>
      </c>
      <c r="O32" s="110">
        <v>34073</v>
      </c>
    </row>
    <row r="33" spans="3:15">
      <c r="C33" s="111" t="s">
        <v>269</v>
      </c>
      <c r="D33" s="114">
        <v>5</v>
      </c>
      <c r="E33" s="112">
        <v>3</v>
      </c>
      <c r="F33" s="110">
        <v>6638</v>
      </c>
      <c r="G33" s="110">
        <v>6777</v>
      </c>
      <c r="H33" s="110">
        <v>7835</v>
      </c>
      <c r="I33" s="110">
        <v>11451</v>
      </c>
      <c r="J33" s="110">
        <v>12564</v>
      </c>
      <c r="K33" s="110">
        <v>14863</v>
      </c>
      <c r="L33" s="110">
        <v>16235</v>
      </c>
      <c r="M33" s="110">
        <v>1155</v>
      </c>
      <c r="N33" s="110">
        <v>20322</v>
      </c>
      <c r="O33" s="110">
        <v>21770</v>
      </c>
    </row>
    <row r="34" spans="3:15">
      <c r="C34" s="111" t="s">
        <v>270</v>
      </c>
      <c r="D34" s="3"/>
      <c r="E34" s="112">
        <v>3</v>
      </c>
      <c r="F34" s="110">
        <v>10900</v>
      </c>
      <c r="G34" s="110">
        <v>11188</v>
      </c>
      <c r="H34" s="110">
        <v>13361</v>
      </c>
      <c r="I34" s="110">
        <v>18712</v>
      </c>
      <c r="J34" s="110">
        <v>21000</v>
      </c>
      <c r="K34" s="110">
        <v>23240</v>
      </c>
      <c r="L34" s="110">
        <v>26086</v>
      </c>
      <c r="M34" s="110">
        <v>1155</v>
      </c>
      <c r="N34" s="110">
        <v>31060</v>
      </c>
      <c r="O34" s="110">
        <v>34073</v>
      </c>
    </row>
    <row r="35" spans="3:15">
      <c r="C35" s="111" t="s">
        <v>271</v>
      </c>
      <c r="D35" s="3"/>
      <c r="E35" s="112">
        <v>4</v>
      </c>
      <c r="F35" s="110">
        <v>5094</v>
      </c>
      <c r="G35" s="110">
        <v>6078</v>
      </c>
      <c r="H35" s="110">
        <v>6868</v>
      </c>
      <c r="I35" s="110">
        <v>10767</v>
      </c>
      <c r="J35" s="110">
        <v>11601</v>
      </c>
      <c r="K35" s="110">
        <v>13803</v>
      </c>
      <c r="L35" s="110">
        <v>14813</v>
      </c>
      <c r="M35" s="110">
        <v>850</v>
      </c>
      <c r="N35" s="110">
        <v>21168</v>
      </c>
      <c r="O35" s="110">
        <v>22337</v>
      </c>
    </row>
    <row r="36" spans="3:15">
      <c r="C36" s="111" t="s">
        <v>272</v>
      </c>
      <c r="E36" s="112">
        <v>4</v>
      </c>
      <c r="F36" s="110">
        <v>6638</v>
      </c>
      <c r="G36" s="110">
        <v>6777</v>
      </c>
      <c r="H36" s="110">
        <v>7835</v>
      </c>
      <c r="I36" s="110">
        <v>11451</v>
      </c>
      <c r="J36" s="110">
        <v>12564</v>
      </c>
      <c r="K36" s="110">
        <v>14863</v>
      </c>
      <c r="L36" s="110">
        <v>16235</v>
      </c>
      <c r="M36" s="110">
        <v>1155</v>
      </c>
      <c r="N36" s="110">
        <v>20322</v>
      </c>
      <c r="O36" s="110">
        <v>21770</v>
      </c>
    </row>
    <row r="37" spans="3:15">
      <c r="C37" s="111" t="s">
        <v>273</v>
      </c>
      <c r="E37" s="112">
        <v>4</v>
      </c>
      <c r="F37" s="110">
        <v>10900</v>
      </c>
      <c r="G37" s="110">
        <v>11188</v>
      </c>
      <c r="H37" s="110">
        <v>13361</v>
      </c>
      <c r="I37" s="110">
        <v>18712</v>
      </c>
      <c r="J37" s="110">
        <v>21000</v>
      </c>
      <c r="K37" s="110">
        <v>23240</v>
      </c>
      <c r="L37" s="110">
        <v>26086</v>
      </c>
      <c r="M37" s="110">
        <v>1155</v>
      </c>
      <c r="N37" s="110">
        <v>31060</v>
      </c>
      <c r="O37" s="110">
        <v>34073</v>
      </c>
    </row>
    <row r="38" spans="3:15">
      <c r="C38" s="111" t="s">
        <v>274</v>
      </c>
      <c r="E38" s="112">
        <v>5</v>
      </c>
      <c r="F38" s="110">
        <v>5094</v>
      </c>
      <c r="G38" s="110">
        <v>6078</v>
      </c>
      <c r="H38" s="110">
        <v>6868</v>
      </c>
      <c r="I38" s="110">
        <v>10767</v>
      </c>
      <c r="J38" s="110">
        <v>11601</v>
      </c>
      <c r="K38" s="110">
        <v>13803</v>
      </c>
      <c r="L38" s="110">
        <v>14813</v>
      </c>
      <c r="M38" s="110">
        <v>850</v>
      </c>
      <c r="N38" s="110">
        <v>21168</v>
      </c>
      <c r="O38" s="110">
        <v>22337</v>
      </c>
    </row>
    <row r="39" spans="3:15">
      <c r="C39" s="111" t="s">
        <v>275</v>
      </c>
      <c r="E39" s="112">
        <v>5</v>
      </c>
      <c r="F39" s="110">
        <v>6638</v>
      </c>
      <c r="G39" s="110">
        <v>6777</v>
      </c>
      <c r="H39" s="110">
        <v>7835</v>
      </c>
      <c r="I39" s="110">
        <v>11451</v>
      </c>
      <c r="J39" s="110">
        <v>12564</v>
      </c>
      <c r="K39" s="110">
        <v>14863</v>
      </c>
      <c r="L39" s="110">
        <v>16235</v>
      </c>
      <c r="M39" s="110">
        <v>1155</v>
      </c>
      <c r="N39" s="110">
        <v>20322</v>
      </c>
      <c r="O39" s="110">
        <v>21770</v>
      </c>
    </row>
    <row r="40" spans="3:15">
      <c r="C40" s="113" t="s">
        <v>276</v>
      </c>
      <c r="E40" s="115">
        <v>5</v>
      </c>
      <c r="F40" s="116">
        <v>10900</v>
      </c>
      <c r="G40" s="116">
        <v>11188</v>
      </c>
      <c r="H40" s="116">
        <v>13361</v>
      </c>
      <c r="I40" s="116">
        <v>18712</v>
      </c>
      <c r="J40" s="116">
        <v>21000</v>
      </c>
      <c r="K40" s="116">
        <v>23240</v>
      </c>
      <c r="L40" s="116">
        <v>26086</v>
      </c>
      <c r="M40" s="116">
        <v>1155</v>
      </c>
      <c r="N40" s="116">
        <v>31060</v>
      </c>
      <c r="O40" s="116">
        <v>34073</v>
      </c>
    </row>
    <row r="41" spans="3:15"/>
    <row r="42" spans="3:15"/>
    <row r="43" spans="3:15"/>
  </sheetData>
  <sheetProtection algorithmName="SHA-256" hashValue="gChqGcYT75wlEauPtGv9f1/aG5VzM+Rkoa+XqlPs8lM=" saltValue="DAtxjOIg/0mO1jknEJbb4Q==" spinCount="100000" sheet="1" objects="1" scenarios="1"/>
  <mergeCells count="2">
    <mergeCell ref="E6:E7"/>
    <mergeCell ref="E25:E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K94"/>
  <sheetViews>
    <sheetView zoomScale="85" zoomScaleNormal="85" workbookViewId="0">
      <pane ySplit="5" topLeftCell="A6" activePane="bottomLeft" state="frozen"/>
      <selection activeCell="D12" sqref="D12"/>
      <selection pane="bottomLeft" activeCell="E47" sqref="E47"/>
    </sheetView>
  </sheetViews>
  <sheetFormatPr defaultColWidth="0" defaultRowHeight="14.5" zeroHeight="1"/>
  <cols>
    <col min="1" max="1" width="3.1796875" style="1" customWidth="1"/>
    <col min="2" max="2" width="39.1796875" style="1" bestFit="1" customWidth="1"/>
    <col min="3" max="6" width="17.81640625" style="1" customWidth="1"/>
    <col min="7" max="7" width="20.54296875" style="1" customWidth="1"/>
    <col min="8" max="8" width="19.453125" style="1" customWidth="1"/>
    <col min="9" max="9" width="20.1796875" style="1" customWidth="1"/>
    <col min="10" max="13" width="21" style="1" customWidth="1"/>
    <col min="14" max="14" width="5.1796875" style="1" customWidth="1"/>
    <col min="15" max="24" width="9" style="1" hidden="1" customWidth="1"/>
    <col min="25" max="37" width="0" hidden="1" customWidth="1"/>
    <col min="38" max="16384" width="9" hidden="1"/>
  </cols>
  <sheetData>
    <row r="1" spans="1:37" s="14" customFormat="1" ht="21" customHeight="1">
      <c r="A1" s="15" t="s">
        <v>0</v>
      </c>
      <c r="B1" s="15"/>
    </row>
    <row r="2" spans="1:37" s="14" customFormat="1" ht="21">
      <c r="A2" s="15" t="s">
        <v>121</v>
      </c>
      <c r="B2" s="15"/>
    </row>
    <row r="3" spans="1:37">
      <c r="A3" s="3"/>
      <c r="B3" s="3"/>
      <c r="C3" s="3"/>
      <c r="D3" s="3"/>
      <c r="E3" s="3"/>
      <c r="F3" s="3"/>
      <c r="G3" s="3"/>
      <c r="H3" s="3"/>
      <c r="I3" s="3"/>
      <c r="J3" s="3"/>
      <c r="K3" s="3"/>
      <c r="L3" s="3"/>
      <c r="M3" s="3"/>
      <c r="N3" s="3"/>
      <c r="O3" s="3"/>
      <c r="P3" s="3"/>
      <c r="Q3" s="3"/>
      <c r="R3" s="3"/>
      <c r="S3" s="3"/>
      <c r="T3" s="3"/>
      <c r="U3" s="3"/>
      <c r="V3" s="3"/>
      <c r="W3" s="3"/>
      <c r="X3" s="3"/>
    </row>
    <row r="4" spans="1:37">
      <c r="A4" s="3"/>
      <c r="B4" s="3"/>
      <c r="C4" s="3"/>
      <c r="D4" s="3"/>
      <c r="E4" s="3"/>
      <c r="F4" s="3"/>
      <c r="G4" s="3"/>
      <c r="H4" s="3"/>
      <c r="I4" s="3"/>
      <c r="J4" s="3"/>
      <c r="K4" s="3"/>
      <c r="L4" s="3"/>
      <c r="M4" s="3"/>
      <c r="N4" s="3"/>
      <c r="O4" s="3"/>
      <c r="P4" s="3"/>
      <c r="Q4" s="3"/>
      <c r="R4" s="3"/>
      <c r="S4" s="3"/>
      <c r="T4" s="3"/>
      <c r="U4" s="3"/>
      <c r="V4" s="3"/>
      <c r="W4" s="3"/>
      <c r="X4" s="3"/>
    </row>
    <row r="5" spans="1:37" ht="24">
      <c r="A5" s="3"/>
      <c r="B5" s="73"/>
      <c r="C5" s="74" t="s">
        <v>53</v>
      </c>
      <c r="D5" s="74" t="s">
        <v>9</v>
      </c>
      <c r="E5" s="74" t="s">
        <v>55</v>
      </c>
      <c r="F5" s="74" t="s">
        <v>56</v>
      </c>
      <c r="G5" s="74" t="s">
        <v>57</v>
      </c>
      <c r="H5" s="74" t="s">
        <v>122</v>
      </c>
      <c r="I5" s="74" t="s">
        <v>123</v>
      </c>
      <c r="J5" s="74" t="s">
        <v>60</v>
      </c>
      <c r="K5" s="74" t="s">
        <v>61</v>
      </c>
      <c r="L5" s="74" t="s">
        <v>124</v>
      </c>
      <c r="M5" s="74" t="s">
        <v>125</v>
      </c>
      <c r="N5" s="3"/>
      <c r="O5" s="3"/>
      <c r="P5" s="3"/>
      <c r="Q5" s="3"/>
      <c r="R5" s="3"/>
      <c r="S5" s="3"/>
      <c r="T5" s="3"/>
      <c r="U5" s="3"/>
      <c r="V5" s="3"/>
      <c r="W5" s="3"/>
      <c r="X5" s="3"/>
    </row>
    <row r="6" spans="1:37">
      <c r="A6" s="3"/>
      <c r="B6" s="3" t="s">
        <v>126</v>
      </c>
      <c r="C6" s="75">
        <v>1</v>
      </c>
      <c r="D6" s="75">
        <v>1</v>
      </c>
      <c r="E6" s="75">
        <v>1</v>
      </c>
      <c r="F6" s="75">
        <v>1</v>
      </c>
      <c r="G6" s="75">
        <v>1</v>
      </c>
      <c r="H6" s="75">
        <v>1</v>
      </c>
      <c r="I6" s="75">
        <v>1</v>
      </c>
      <c r="J6" s="75">
        <v>1</v>
      </c>
      <c r="K6" s="75">
        <v>1</v>
      </c>
      <c r="L6" s="75">
        <v>1</v>
      </c>
      <c r="M6" s="75">
        <v>1</v>
      </c>
      <c r="N6" s="76"/>
      <c r="O6" s="76"/>
      <c r="P6" s="76"/>
      <c r="Q6" s="76"/>
      <c r="R6" s="76"/>
      <c r="S6" s="76"/>
      <c r="T6" s="76"/>
      <c r="U6" s="76"/>
      <c r="V6" s="76"/>
      <c r="W6" s="76"/>
      <c r="X6" s="76"/>
      <c r="AA6" s="77"/>
      <c r="AB6" s="77"/>
      <c r="AC6" s="77"/>
      <c r="AD6" s="77"/>
      <c r="AE6" s="77"/>
      <c r="AF6" s="77"/>
      <c r="AG6" s="77"/>
      <c r="AH6" s="77"/>
      <c r="AI6" s="77"/>
      <c r="AJ6" s="77"/>
      <c r="AK6" s="77"/>
    </row>
    <row r="7" spans="1:37">
      <c r="A7" s="3"/>
      <c r="B7" s="3" t="s">
        <v>127</v>
      </c>
      <c r="C7" s="78">
        <v>1.02</v>
      </c>
      <c r="D7" s="78">
        <v>1.02</v>
      </c>
      <c r="E7" s="78">
        <v>1.02</v>
      </c>
      <c r="F7" s="78">
        <v>1.02</v>
      </c>
      <c r="G7" s="78">
        <v>0.99</v>
      </c>
      <c r="H7" s="78">
        <v>0.96</v>
      </c>
      <c r="I7" s="78">
        <v>0.95</v>
      </c>
      <c r="J7" s="78">
        <v>0.97</v>
      </c>
      <c r="K7" s="78">
        <v>0.97</v>
      </c>
      <c r="L7" s="78">
        <v>0.96</v>
      </c>
      <c r="M7" s="78">
        <v>0.95</v>
      </c>
      <c r="N7" s="76"/>
      <c r="O7" s="76"/>
      <c r="P7" s="76"/>
      <c r="Q7" s="76"/>
      <c r="R7" s="76"/>
      <c r="S7" s="76"/>
      <c r="T7" s="76"/>
      <c r="U7" s="76"/>
      <c r="V7" s="76"/>
      <c r="W7" s="76"/>
      <c r="X7" s="76"/>
      <c r="AA7" s="77"/>
      <c r="AB7" s="77"/>
      <c r="AC7" s="77"/>
      <c r="AD7" s="77"/>
      <c r="AE7" s="77"/>
      <c r="AF7" s="77"/>
      <c r="AG7" s="77"/>
      <c r="AH7" s="77"/>
      <c r="AI7" s="77"/>
      <c r="AJ7" s="77"/>
      <c r="AK7" s="77"/>
    </row>
    <row r="8" spans="1:37">
      <c r="A8" s="3"/>
      <c r="B8" s="3" t="s">
        <v>128</v>
      </c>
      <c r="C8" s="78">
        <v>1.07</v>
      </c>
      <c r="D8" s="78">
        <v>1.08</v>
      </c>
      <c r="E8" s="78">
        <v>1.08</v>
      </c>
      <c r="F8" s="78">
        <v>1.0900000000000001</v>
      </c>
      <c r="G8" s="78">
        <v>1.01</v>
      </c>
      <c r="H8" s="78">
        <v>0.96</v>
      </c>
      <c r="I8" s="78">
        <v>0.95</v>
      </c>
      <c r="J8" s="78">
        <v>0.98</v>
      </c>
      <c r="K8" s="78">
        <v>0.97</v>
      </c>
      <c r="L8" s="78">
        <v>0.96</v>
      </c>
      <c r="M8" s="78">
        <v>0.95</v>
      </c>
      <c r="N8" s="76"/>
      <c r="O8" s="76"/>
      <c r="P8" s="76"/>
      <c r="Q8" s="76"/>
      <c r="R8" s="76"/>
      <c r="S8" s="76"/>
      <c r="T8" s="76"/>
      <c r="U8" s="76"/>
      <c r="V8" s="76"/>
      <c r="W8" s="76"/>
      <c r="X8" s="76"/>
      <c r="AA8" s="77"/>
      <c r="AB8" s="77"/>
      <c r="AC8" s="77"/>
      <c r="AD8" s="77"/>
      <c r="AE8" s="77"/>
      <c r="AF8" s="77"/>
      <c r="AG8" s="77"/>
      <c r="AH8" s="77"/>
      <c r="AI8" s="77"/>
      <c r="AJ8" s="77"/>
      <c r="AK8" s="77"/>
    </row>
    <row r="9" spans="1:37">
      <c r="A9" s="3"/>
      <c r="B9" s="3" t="s">
        <v>129</v>
      </c>
      <c r="C9" s="78">
        <v>1.04</v>
      </c>
      <c r="D9" s="78">
        <v>1.04</v>
      </c>
      <c r="E9" s="78">
        <v>1.04</v>
      </c>
      <c r="F9" s="78">
        <v>1.05</v>
      </c>
      <c r="G9" s="78">
        <v>1.01</v>
      </c>
      <c r="H9" s="78">
        <v>0.99</v>
      </c>
      <c r="I9" s="78">
        <v>0.99</v>
      </c>
      <c r="J9" s="78">
        <v>1</v>
      </c>
      <c r="K9" s="78">
        <v>0.99</v>
      </c>
      <c r="L9" s="78">
        <v>0.99</v>
      </c>
      <c r="M9" s="78">
        <v>0.99</v>
      </c>
      <c r="N9" s="76"/>
      <c r="O9" s="76"/>
      <c r="P9" s="76"/>
      <c r="Q9" s="76"/>
      <c r="R9" s="76"/>
      <c r="S9" s="76"/>
      <c r="T9" s="76"/>
      <c r="U9" s="76"/>
      <c r="V9" s="76"/>
      <c r="W9" s="76"/>
      <c r="X9" s="76"/>
      <c r="AA9" s="77"/>
      <c r="AB9" s="77"/>
      <c r="AC9" s="77"/>
      <c r="AD9" s="77"/>
      <c r="AE9" s="77"/>
      <c r="AF9" s="77"/>
      <c r="AG9" s="77"/>
      <c r="AH9" s="77"/>
      <c r="AI9" s="77"/>
      <c r="AJ9" s="77"/>
      <c r="AK9" s="77"/>
    </row>
    <row r="10" spans="1:37">
      <c r="A10" s="3"/>
      <c r="B10" s="3" t="s">
        <v>130</v>
      </c>
      <c r="C10" s="78">
        <v>1.07</v>
      </c>
      <c r="D10" s="78">
        <v>1.08</v>
      </c>
      <c r="E10" s="78">
        <v>1.08</v>
      </c>
      <c r="F10" s="78">
        <v>1.0900000000000001</v>
      </c>
      <c r="G10" s="78">
        <v>0.99</v>
      </c>
      <c r="H10" s="78">
        <v>0.94</v>
      </c>
      <c r="I10" s="78">
        <v>0.92</v>
      </c>
      <c r="J10" s="78">
        <v>0.96</v>
      </c>
      <c r="K10" s="78">
        <v>0.94</v>
      </c>
      <c r="L10" s="78">
        <v>0.94</v>
      </c>
      <c r="M10" s="78">
        <v>0.92</v>
      </c>
      <c r="N10" s="76"/>
      <c r="O10" s="76"/>
      <c r="P10" s="76"/>
      <c r="Q10" s="76"/>
      <c r="R10" s="76"/>
      <c r="S10" s="76"/>
      <c r="T10" s="76"/>
      <c r="U10" s="76"/>
      <c r="V10" s="76"/>
      <c r="W10" s="76"/>
      <c r="X10" s="76"/>
      <c r="AA10" s="77"/>
      <c r="AB10" s="77"/>
      <c r="AC10" s="77"/>
      <c r="AD10" s="77"/>
      <c r="AE10" s="77"/>
      <c r="AF10" s="77"/>
      <c r="AG10" s="77"/>
      <c r="AH10" s="77"/>
      <c r="AI10" s="77"/>
      <c r="AJ10" s="77"/>
      <c r="AK10" s="77"/>
    </row>
    <row r="11" spans="1:37">
      <c r="A11" s="3"/>
      <c r="B11" s="3" t="s">
        <v>131</v>
      </c>
      <c r="C11" s="78">
        <v>1.07</v>
      </c>
      <c r="D11" s="78">
        <v>1.08</v>
      </c>
      <c r="E11" s="78">
        <v>1.08</v>
      </c>
      <c r="F11" s="78">
        <v>1.0900000000000001</v>
      </c>
      <c r="G11" s="78">
        <v>1.01</v>
      </c>
      <c r="H11" s="78">
        <v>0.97</v>
      </c>
      <c r="I11" s="78">
        <v>0.95</v>
      </c>
      <c r="J11" s="78">
        <v>0.98</v>
      </c>
      <c r="K11" s="78">
        <v>0.97</v>
      </c>
      <c r="L11" s="78">
        <v>0.96</v>
      </c>
      <c r="M11" s="78">
        <v>0.95</v>
      </c>
      <c r="N11" s="76"/>
      <c r="O11" s="76"/>
      <c r="P11" s="76"/>
      <c r="Q11" s="76"/>
      <c r="R11" s="76"/>
      <c r="S11" s="76"/>
      <c r="T11" s="76"/>
      <c r="U11" s="76"/>
      <c r="V11" s="76"/>
      <c r="W11" s="76"/>
      <c r="X11" s="76"/>
      <c r="AA11" s="77"/>
      <c r="AB11" s="77"/>
      <c r="AC11" s="77"/>
      <c r="AD11" s="77"/>
      <c r="AE11" s="77"/>
      <c r="AF11" s="77"/>
      <c r="AG11" s="77"/>
      <c r="AH11" s="77"/>
      <c r="AI11" s="77"/>
      <c r="AJ11" s="77"/>
      <c r="AK11" s="77"/>
    </row>
    <row r="12" spans="1:37">
      <c r="A12" s="3"/>
      <c r="B12" s="3" t="s">
        <v>132</v>
      </c>
      <c r="C12" s="78">
        <v>1.1599999999999999</v>
      </c>
      <c r="D12" s="78">
        <v>1.1599999999999999</v>
      </c>
      <c r="E12" s="78">
        <v>1.1599999999999999</v>
      </c>
      <c r="F12" s="78">
        <v>1.19</v>
      </c>
      <c r="G12" s="78">
        <v>1.07</v>
      </c>
      <c r="H12" s="78">
        <v>1.01</v>
      </c>
      <c r="I12" s="78">
        <v>0.99</v>
      </c>
      <c r="J12" s="78">
        <v>1.01</v>
      </c>
      <c r="K12" s="78">
        <v>1.01</v>
      </c>
      <c r="L12" s="78">
        <v>1.01</v>
      </c>
      <c r="M12" s="78">
        <v>0.99</v>
      </c>
      <c r="N12" s="76"/>
      <c r="O12" s="76"/>
      <c r="P12" s="76"/>
      <c r="Q12" s="76"/>
      <c r="R12" s="76"/>
      <c r="S12" s="76"/>
      <c r="T12" s="76"/>
      <c r="U12" s="76"/>
      <c r="V12" s="76"/>
      <c r="W12" s="76"/>
      <c r="X12" s="76"/>
      <c r="AA12" s="77"/>
      <c r="AB12" s="77"/>
      <c r="AC12" s="77"/>
      <c r="AD12" s="77"/>
      <c r="AE12" s="77"/>
      <c r="AF12" s="77"/>
      <c r="AG12" s="77"/>
      <c r="AH12" s="77"/>
      <c r="AI12" s="77"/>
      <c r="AJ12" s="77"/>
      <c r="AK12" s="77"/>
    </row>
    <row r="13" spans="1:37">
      <c r="A13" s="3"/>
      <c r="B13" s="3" t="s">
        <v>133</v>
      </c>
      <c r="C13" s="78">
        <v>1.07</v>
      </c>
      <c r="D13" s="78">
        <v>1.08</v>
      </c>
      <c r="E13" s="78">
        <v>1.08</v>
      </c>
      <c r="F13" s="78">
        <v>1.0900000000000001</v>
      </c>
      <c r="G13" s="78">
        <v>1.01</v>
      </c>
      <c r="H13" s="78">
        <v>0.97</v>
      </c>
      <c r="I13" s="78">
        <v>0.95</v>
      </c>
      <c r="J13" s="78">
        <v>0.98</v>
      </c>
      <c r="K13" s="78">
        <v>0.97</v>
      </c>
      <c r="L13" s="78">
        <v>0.97</v>
      </c>
      <c r="M13" s="78">
        <v>0.95</v>
      </c>
      <c r="N13" s="76"/>
      <c r="O13" s="76"/>
      <c r="P13" s="76"/>
      <c r="Q13" s="76"/>
      <c r="R13" s="76"/>
      <c r="S13" s="76"/>
      <c r="T13" s="76"/>
      <c r="U13" s="76"/>
      <c r="V13" s="76"/>
      <c r="W13" s="76"/>
      <c r="X13" s="76"/>
      <c r="AA13" s="77"/>
      <c r="AB13" s="77"/>
      <c r="AC13" s="77"/>
      <c r="AD13" s="77"/>
      <c r="AE13" s="77"/>
      <c r="AF13" s="77"/>
      <c r="AG13" s="77"/>
      <c r="AH13" s="77"/>
      <c r="AI13" s="77"/>
      <c r="AJ13" s="77"/>
      <c r="AK13" s="77"/>
    </row>
    <row r="14" spans="1:37">
      <c r="A14" s="3"/>
      <c r="B14" s="3" t="s">
        <v>134</v>
      </c>
      <c r="C14" s="78">
        <v>1.08</v>
      </c>
      <c r="D14" s="78">
        <v>1.0900000000000001</v>
      </c>
      <c r="E14" s="78">
        <v>1.0900000000000001</v>
      </c>
      <c r="F14" s="78">
        <v>1.1000000000000001</v>
      </c>
      <c r="G14" s="78">
        <v>1.06</v>
      </c>
      <c r="H14" s="78">
        <v>1.04</v>
      </c>
      <c r="I14" s="78">
        <v>1.04</v>
      </c>
      <c r="J14" s="78">
        <v>1.04</v>
      </c>
      <c r="K14" s="78">
        <v>1.04</v>
      </c>
      <c r="L14" s="78">
        <v>1.04</v>
      </c>
      <c r="M14" s="78">
        <v>1.04</v>
      </c>
      <c r="N14" s="76"/>
      <c r="O14" s="76"/>
      <c r="P14" s="76"/>
      <c r="Q14" s="76"/>
      <c r="R14" s="76"/>
      <c r="S14" s="76"/>
      <c r="T14" s="76"/>
      <c r="U14" s="76"/>
      <c r="V14" s="76"/>
      <c r="W14" s="76"/>
      <c r="X14" s="76"/>
      <c r="AA14" s="77"/>
      <c r="AB14" s="77"/>
      <c r="AC14" s="77"/>
      <c r="AD14" s="77"/>
      <c r="AE14" s="77"/>
      <c r="AF14" s="77"/>
      <c r="AG14" s="77"/>
      <c r="AH14" s="77"/>
      <c r="AI14" s="77"/>
      <c r="AJ14" s="77"/>
      <c r="AK14" s="77"/>
    </row>
    <row r="15" spans="1:37">
      <c r="A15" s="3"/>
      <c r="B15" s="3" t="s">
        <v>135</v>
      </c>
      <c r="C15" s="78">
        <v>1.07</v>
      </c>
      <c r="D15" s="78">
        <v>1.08</v>
      </c>
      <c r="E15" s="78">
        <v>1.08</v>
      </c>
      <c r="F15" s="78">
        <v>1.0900000000000001</v>
      </c>
      <c r="G15" s="78">
        <v>1.02</v>
      </c>
      <c r="H15" s="78">
        <v>0.97</v>
      </c>
      <c r="I15" s="78">
        <v>0.96</v>
      </c>
      <c r="J15" s="78">
        <v>0.98</v>
      </c>
      <c r="K15" s="78">
        <v>0.98</v>
      </c>
      <c r="L15" s="78">
        <v>0.97</v>
      </c>
      <c r="M15" s="78">
        <v>0.96</v>
      </c>
      <c r="N15" s="76"/>
      <c r="O15" s="76"/>
      <c r="P15" s="76"/>
      <c r="Q15" s="76"/>
      <c r="R15" s="76"/>
      <c r="S15" s="76"/>
      <c r="T15" s="76"/>
      <c r="U15" s="76"/>
      <c r="V15" s="76"/>
      <c r="W15" s="76"/>
      <c r="X15" s="76"/>
      <c r="AA15" s="77"/>
      <c r="AB15" s="77"/>
      <c r="AC15" s="77"/>
      <c r="AD15" s="77"/>
      <c r="AE15" s="77"/>
      <c r="AF15" s="77"/>
      <c r="AG15" s="77"/>
      <c r="AH15" s="77"/>
      <c r="AI15" s="77"/>
      <c r="AJ15" s="77"/>
      <c r="AK15" s="77"/>
    </row>
    <row r="16" spans="1:37">
      <c r="A16" s="3"/>
      <c r="B16" s="3" t="s">
        <v>136</v>
      </c>
      <c r="C16" s="78">
        <v>1.07</v>
      </c>
      <c r="D16" s="78">
        <v>1.08</v>
      </c>
      <c r="E16" s="78">
        <v>1.08</v>
      </c>
      <c r="F16" s="78">
        <v>1.0900000000000001</v>
      </c>
      <c r="G16" s="78">
        <v>0.99</v>
      </c>
      <c r="H16" s="78">
        <v>0.94</v>
      </c>
      <c r="I16" s="78">
        <v>0.91</v>
      </c>
      <c r="J16" s="78">
        <v>0.96</v>
      </c>
      <c r="K16" s="78">
        <v>0.94</v>
      </c>
      <c r="L16" s="78">
        <v>0.93</v>
      </c>
      <c r="M16" s="78">
        <v>0.91</v>
      </c>
      <c r="N16" s="76"/>
      <c r="O16" s="76"/>
      <c r="P16" s="76"/>
      <c r="Q16" s="76"/>
      <c r="R16" s="76"/>
      <c r="S16" s="76"/>
      <c r="T16" s="76"/>
      <c r="U16" s="76"/>
      <c r="V16" s="76"/>
      <c r="W16" s="76"/>
      <c r="X16" s="76"/>
      <c r="AA16" s="77"/>
      <c r="AB16" s="77"/>
      <c r="AC16" s="77"/>
      <c r="AD16" s="77"/>
      <c r="AE16" s="77"/>
      <c r="AF16" s="77"/>
      <c r="AG16" s="77"/>
      <c r="AH16" s="77"/>
      <c r="AI16" s="77"/>
      <c r="AJ16" s="77"/>
      <c r="AK16" s="77"/>
    </row>
    <row r="17" spans="2:37">
      <c r="B17" s="3" t="s">
        <v>137</v>
      </c>
      <c r="C17" s="78">
        <v>1.07</v>
      </c>
      <c r="D17" s="78">
        <v>1.08</v>
      </c>
      <c r="E17" s="78">
        <v>1.08</v>
      </c>
      <c r="F17" s="78">
        <v>1.0900000000000001</v>
      </c>
      <c r="G17" s="78">
        <v>0.99</v>
      </c>
      <c r="H17" s="78">
        <v>0.94</v>
      </c>
      <c r="I17" s="78">
        <v>0.91</v>
      </c>
      <c r="J17" s="78">
        <v>0.96</v>
      </c>
      <c r="K17" s="78">
        <v>0.94</v>
      </c>
      <c r="L17" s="78">
        <v>0.93</v>
      </c>
      <c r="M17" s="78">
        <v>0.91</v>
      </c>
      <c r="N17" s="76"/>
      <c r="O17" s="76"/>
      <c r="P17" s="76"/>
      <c r="Q17" s="76"/>
      <c r="R17" s="76"/>
      <c r="S17" s="76"/>
      <c r="T17" s="76"/>
      <c r="U17" s="76"/>
      <c r="V17" s="76"/>
      <c r="W17" s="76"/>
      <c r="X17" s="76"/>
      <c r="AA17" s="77"/>
      <c r="AB17" s="77"/>
      <c r="AC17" s="77"/>
      <c r="AD17" s="77"/>
      <c r="AE17" s="77"/>
      <c r="AF17" s="77"/>
      <c r="AG17" s="77"/>
      <c r="AH17" s="77"/>
      <c r="AI17" s="77"/>
      <c r="AJ17" s="77"/>
      <c r="AK17" s="77"/>
    </row>
    <row r="18" spans="2:37">
      <c r="B18" s="3" t="s">
        <v>138</v>
      </c>
      <c r="C18" s="78">
        <v>1.08</v>
      </c>
      <c r="D18" s="78">
        <v>1.0900000000000001</v>
      </c>
      <c r="E18" s="78">
        <v>1.0900000000000001</v>
      </c>
      <c r="F18" s="78">
        <v>1.1000000000000001</v>
      </c>
      <c r="G18" s="78">
        <v>1.06</v>
      </c>
      <c r="H18" s="78">
        <v>1.05</v>
      </c>
      <c r="I18" s="78">
        <v>1.05</v>
      </c>
      <c r="J18" s="78">
        <v>1.04</v>
      </c>
      <c r="K18" s="78">
        <v>1.04</v>
      </c>
      <c r="L18" s="78">
        <v>1.05</v>
      </c>
      <c r="M18" s="78">
        <v>1.05</v>
      </c>
      <c r="N18" s="76"/>
      <c r="O18" s="76"/>
      <c r="P18" s="76"/>
      <c r="Q18" s="76"/>
      <c r="R18" s="76"/>
      <c r="S18" s="76"/>
      <c r="T18" s="76"/>
      <c r="U18" s="76"/>
      <c r="V18" s="76"/>
      <c r="W18" s="76"/>
      <c r="X18" s="76"/>
      <c r="AA18" s="77"/>
      <c r="AB18" s="77"/>
      <c r="AC18" s="77"/>
      <c r="AD18" s="77"/>
      <c r="AE18" s="77"/>
      <c r="AF18" s="77"/>
      <c r="AG18" s="77"/>
      <c r="AH18" s="77"/>
      <c r="AI18" s="77"/>
      <c r="AJ18" s="77"/>
      <c r="AK18" s="77"/>
    </row>
    <row r="19" spans="2:37">
      <c r="B19" s="3" t="s">
        <v>139</v>
      </c>
      <c r="C19" s="78">
        <v>1.08</v>
      </c>
      <c r="D19" s="78">
        <v>1.08</v>
      </c>
      <c r="E19" s="78">
        <v>1.08</v>
      </c>
      <c r="F19" s="78">
        <v>1.1000000000000001</v>
      </c>
      <c r="G19" s="78">
        <v>1.03</v>
      </c>
      <c r="H19" s="78">
        <v>1</v>
      </c>
      <c r="I19" s="78">
        <v>0.99</v>
      </c>
      <c r="J19" s="78">
        <v>1</v>
      </c>
      <c r="K19" s="78">
        <v>1</v>
      </c>
      <c r="L19" s="78">
        <v>1</v>
      </c>
      <c r="M19" s="78">
        <v>0.99</v>
      </c>
      <c r="N19" s="76"/>
      <c r="O19" s="76"/>
      <c r="P19" s="76"/>
      <c r="Q19" s="76"/>
      <c r="R19" s="76"/>
      <c r="S19" s="76"/>
      <c r="T19" s="76"/>
      <c r="U19" s="76"/>
      <c r="V19" s="76"/>
      <c r="W19" s="76"/>
      <c r="X19" s="76"/>
      <c r="AA19" s="77"/>
      <c r="AB19" s="77"/>
      <c r="AC19" s="77"/>
      <c r="AD19" s="77"/>
      <c r="AE19" s="77"/>
      <c r="AF19" s="77"/>
      <c r="AG19" s="77"/>
      <c r="AH19" s="77"/>
      <c r="AI19" s="77"/>
      <c r="AJ19" s="77"/>
      <c r="AK19" s="77"/>
    </row>
    <row r="20" spans="2:37">
      <c r="B20" s="3" t="s">
        <v>140</v>
      </c>
      <c r="C20" s="78">
        <v>1.07</v>
      </c>
      <c r="D20" s="78">
        <v>1.08</v>
      </c>
      <c r="E20" s="78">
        <v>1.08</v>
      </c>
      <c r="F20" s="78">
        <v>1.0900000000000001</v>
      </c>
      <c r="G20" s="78">
        <v>0.99</v>
      </c>
      <c r="H20" s="78">
        <v>0.94</v>
      </c>
      <c r="I20" s="78">
        <v>0.91</v>
      </c>
      <c r="J20" s="78">
        <v>0.96</v>
      </c>
      <c r="K20" s="78">
        <v>0.94</v>
      </c>
      <c r="L20" s="78">
        <v>0.93</v>
      </c>
      <c r="M20" s="78">
        <v>0.92</v>
      </c>
      <c r="N20" s="76"/>
      <c r="O20" s="76"/>
      <c r="P20" s="76"/>
      <c r="Q20" s="76"/>
      <c r="R20" s="76"/>
      <c r="S20" s="76"/>
      <c r="T20" s="76"/>
      <c r="U20" s="76"/>
      <c r="V20" s="76"/>
      <c r="W20" s="76"/>
      <c r="X20" s="76"/>
      <c r="AA20" s="77"/>
      <c r="AB20" s="77"/>
      <c r="AC20" s="77"/>
      <c r="AD20" s="77"/>
      <c r="AE20" s="77"/>
      <c r="AF20" s="77"/>
      <c r="AG20" s="77"/>
      <c r="AH20" s="77"/>
      <c r="AI20" s="77"/>
      <c r="AJ20" s="77"/>
      <c r="AK20" s="77"/>
    </row>
    <row r="21" spans="2:37">
      <c r="B21" s="3" t="s">
        <v>141</v>
      </c>
      <c r="C21" s="78">
        <v>1.07</v>
      </c>
      <c r="D21" s="78">
        <v>1.08</v>
      </c>
      <c r="E21" s="78">
        <v>1.08</v>
      </c>
      <c r="F21" s="78">
        <v>1.0900000000000001</v>
      </c>
      <c r="G21" s="78">
        <v>1.02</v>
      </c>
      <c r="H21" s="78">
        <v>0.97</v>
      </c>
      <c r="I21" s="78">
        <v>0.96</v>
      </c>
      <c r="J21" s="78">
        <v>0.98</v>
      </c>
      <c r="K21" s="78">
        <v>0.98</v>
      </c>
      <c r="L21" s="78">
        <v>0.97</v>
      </c>
      <c r="M21" s="78">
        <v>0.96</v>
      </c>
      <c r="N21" s="76"/>
      <c r="O21" s="76"/>
      <c r="P21" s="76"/>
      <c r="Q21" s="76"/>
      <c r="R21" s="76"/>
      <c r="S21" s="76"/>
      <c r="T21" s="76"/>
      <c r="U21" s="76"/>
      <c r="V21" s="76"/>
      <c r="W21" s="76"/>
      <c r="X21" s="76"/>
      <c r="AA21" s="77"/>
      <c r="AB21" s="77"/>
      <c r="AC21" s="77"/>
      <c r="AD21" s="77"/>
      <c r="AE21" s="77"/>
      <c r="AF21" s="77"/>
      <c r="AG21" s="77"/>
      <c r="AH21" s="77"/>
      <c r="AI21" s="77"/>
      <c r="AJ21" s="77"/>
      <c r="AK21" s="77"/>
    </row>
    <row r="22" spans="2:37">
      <c r="B22" s="3" t="s">
        <v>142</v>
      </c>
      <c r="C22" s="78">
        <v>1.05</v>
      </c>
      <c r="D22" s="78">
        <v>1.05</v>
      </c>
      <c r="E22" s="78">
        <v>1.05</v>
      </c>
      <c r="F22" s="78">
        <v>1.06</v>
      </c>
      <c r="G22" s="78">
        <v>1.08</v>
      </c>
      <c r="H22" s="78">
        <v>1.1100000000000001</v>
      </c>
      <c r="I22" s="78">
        <v>1.1299999999999999</v>
      </c>
      <c r="J22" s="78">
        <v>1.08</v>
      </c>
      <c r="K22" s="78">
        <v>1.1000000000000001</v>
      </c>
      <c r="L22" s="78">
        <v>1.1200000000000001</v>
      </c>
      <c r="M22" s="78">
        <v>1.1299999999999999</v>
      </c>
      <c r="N22" s="76"/>
      <c r="O22" s="76"/>
      <c r="P22" s="76"/>
      <c r="Q22" s="76"/>
      <c r="R22" s="76"/>
      <c r="S22" s="76"/>
      <c r="T22" s="76"/>
      <c r="U22" s="76"/>
      <c r="V22" s="76"/>
      <c r="W22" s="76"/>
      <c r="X22" s="76"/>
      <c r="AA22" s="77"/>
      <c r="AB22" s="77"/>
      <c r="AC22" s="77"/>
      <c r="AD22" s="77"/>
      <c r="AE22" s="77"/>
      <c r="AF22" s="77"/>
      <c r="AG22" s="77"/>
      <c r="AH22" s="77"/>
      <c r="AI22" s="77"/>
      <c r="AJ22" s="77"/>
      <c r="AK22" s="77"/>
    </row>
    <row r="23" spans="2:37">
      <c r="B23" s="3" t="s">
        <v>143</v>
      </c>
      <c r="C23" s="78">
        <v>1</v>
      </c>
      <c r="D23" s="78">
        <v>1</v>
      </c>
      <c r="E23" s="78">
        <v>1</v>
      </c>
      <c r="F23" s="78">
        <v>1</v>
      </c>
      <c r="G23" s="78">
        <v>1.02</v>
      </c>
      <c r="H23" s="78">
        <v>1.03</v>
      </c>
      <c r="I23" s="78">
        <v>1.03</v>
      </c>
      <c r="J23" s="78">
        <v>1.02</v>
      </c>
      <c r="K23" s="78">
        <v>1.03</v>
      </c>
      <c r="L23" s="78">
        <v>1.03</v>
      </c>
      <c r="M23" s="78">
        <v>1.03</v>
      </c>
      <c r="N23" s="76"/>
      <c r="O23" s="76"/>
      <c r="P23" s="76"/>
      <c r="Q23" s="76"/>
      <c r="R23" s="76"/>
      <c r="S23" s="76"/>
      <c r="T23" s="76"/>
      <c r="U23" s="76"/>
      <c r="V23" s="76"/>
      <c r="W23" s="76"/>
      <c r="X23" s="76"/>
      <c r="AA23" s="77"/>
      <c r="AB23" s="77"/>
      <c r="AC23" s="77"/>
      <c r="AD23" s="77"/>
      <c r="AE23" s="77"/>
      <c r="AF23" s="77"/>
      <c r="AG23" s="77"/>
      <c r="AH23" s="77"/>
      <c r="AI23" s="77"/>
      <c r="AJ23" s="77"/>
      <c r="AK23" s="77"/>
    </row>
    <row r="24" spans="2:37">
      <c r="B24" s="3" t="s">
        <v>144</v>
      </c>
      <c r="C24" s="78">
        <v>1.2</v>
      </c>
      <c r="D24" s="78">
        <v>1.18</v>
      </c>
      <c r="E24" s="78">
        <v>1.18</v>
      </c>
      <c r="F24" s="78">
        <v>1.1599999999999999</v>
      </c>
      <c r="G24" s="78">
        <v>1.76</v>
      </c>
      <c r="H24" s="78">
        <v>2.25</v>
      </c>
      <c r="I24" s="78">
        <v>2.5299999999999998</v>
      </c>
      <c r="J24" s="78">
        <v>1.93</v>
      </c>
      <c r="K24" s="78">
        <v>2.15</v>
      </c>
      <c r="L24" s="78">
        <v>2.31</v>
      </c>
      <c r="M24" s="78">
        <v>2.5299999999999998</v>
      </c>
      <c r="N24" s="76"/>
      <c r="O24" s="76"/>
      <c r="P24" s="76"/>
      <c r="Q24" s="76"/>
      <c r="R24" s="76"/>
      <c r="S24" s="76"/>
      <c r="T24" s="76"/>
      <c r="U24" s="76"/>
      <c r="V24" s="76"/>
      <c r="W24" s="76"/>
      <c r="X24" s="76"/>
      <c r="AA24" s="77"/>
      <c r="AB24" s="77"/>
      <c r="AC24" s="77"/>
      <c r="AD24" s="77"/>
      <c r="AE24" s="77"/>
      <c r="AF24" s="77"/>
      <c r="AG24" s="77"/>
      <c r="AH24" s="77"/>
      <c r="AI24" s="77"/>
      <c r="AJ24" s="77"/>
      <c r="AK24" s="77"/>
    </row>
    <row r="25" spans="2:37">
      <c r="B25" s="3" t="s">
        <v>145</v>
      </c>
      <c r="C25" s="78">
        <v>1.18</v>
      </c>
      <c r="D25" s="78">
        <v>1.1599999999999999</v>
      </c>
      <c r="E25" s="78">
        <v>1.1599999999999999</v>
      </c>
      <c r="F25" s="78">
        <v>1.1499999999999999</v>
      </c>
      <c r="G25" s="78">
        <v>1.63</v>
      </c>
      <c r="H25" s="78">
        <v>2.04</v>
      </c>
      <c r="I25" s="78">
        <v>2.27</v>
      </c>
      <c r="J25" s="78">
        <v>1.78</v>
      </c>
      <c r="K25" s="78">
        <v>1.96</v>
      </c>
      <c r="L25" s="78">
        <v>2.09</v>
      </c>
      <c r="M25" s="78">
        <v>2.27</v>
      </c>
      <c r="N25" s="76"/>
      <c r="O25" s="76"/>
      <c r="P25" s="76"/>
      <c r="Q25" s="76"/>
      <c r="R25" s="76"/>
      <c r="S25" s="76"/>
      <c r="T25" s="76"/>
      <c r="U25" s="76"/>
      <c r="V25" s="76"/>
      <c r="W25" s="76"/>
      <c r="X25" s="76"/>
      <c r="AA25" s="77"/>
      <c r="AB25" s="77"/>
      <c r="AC25" s="77"/>
      <c r="AD25" s="77"/>
      <c r="AE25" s="77"/>
      <c r="AF25" s="77"/>
      <c r="AG25" s="77"/>
      <c r="AH25" s="77"/>
      <c r="AI25" s="77"/>
      <c r="AJ25" s="77"/>
      <c r="AK25" s="77"/>
    </row>
    <row r="26" spans="2:37">
      <c r="B26" s="3" t="s">
        <v>146</v>
      </c>
      <c r="C26" s="78">
        <v>1.03</v>
      </c>
      <c r="D26" s="78">
        <v>1.02</v>
      </c>
      <c r="E26" s="78">
        <v>1.02</v>
      </c>
      <c r="F26" s="78">
        <v>1.02</v>
      </c>
      <c r="G26" s="78">
        <v>1.1499999999999999</v>
      </c>
      <c r="H26" s="78">
        <v>1.24</v>
      </c>
      <c r="I26" s="78">
        <v>1.29</v>
      </c>
      <c r="J26" s="78">
        <v>1.18</v>
      </c>
      <c r="K26" s="78">
        <v>1.22</v>
      </c>
      <c r="L26" s="78">
        <v>1.25</v>
      </c>
      <c r="M26" s="78">
        <v>1.29</v>
      </c>
      <c r="N26" s="76"/>
      <c r="O26" s="76"/>
      <c r="P26" s="76"/>
      <c r="Q26" s="76"/>
      <c r="R26" s="76"/>
      <c r="S26" s="76"/>
      <c r="T26" s="76"/>
      <c r="U26" s="76"/>
      <c r="V26" s="76"/>
      <c r="W26" s="76"/>
      <c r="X26" s="76"/>
      <c r="AA26" s="77"/>
      <c r="AB26" s="77"/>
      <c r="AC26" s="77"/>
      <c r="AD26" s="77"/>
      <c r="AE26" s="77"/>
      <c r="AF26" s="77"/>
      <c r="AG26" s="77"/>
      <c r="AH26" s="77"/>
      <c r="AI26" s="77"/>
      <c r="AJ26" s="77"/>
      <c r="AK26" s="77"/>
    </row>
    <row r="27" spans="2:37">
      <c r="B27" s="3" t="s">
        <v>147</v>
      </c>
      <c r="C27" s="78">
        <v>1.18</v>
      </c>
      <c r="D27" s="78">
        <v>1.17</v>
      </c>
      <c r="E27" s="78">
        <v>1.17</v>
      </c>
      <c r="F27" s="78">
        <v>1.1599999999999999</v>
      </c>
      <c r="G27" s="78">
        <v>1.36</v>
      </c>
      <c r="H27" s="78">
        <v>1.59</v>
      </c>
      <c r="I27" s="78">
        <v>1.71</v>
      </c>
      <c r="J27" s="78">
        <v>1.44</v>
      </c>
      <c r="K27" s="78">
        <v>1.54</v>
      </c>
      <c r="L27" s="78">
        <v>1.61</v>
      </c>
      <c r="M27" s="78">
        <v>1.72</v>
      </c>
      <c r="N27" s="76"/>
      <c r="O27" s="76"/>
      <c r="P27" s="76"/>
      <c r="Q27" s="76"/>
      <c r="R27" s="76"/>
      <c r="S27" s="76"/>
      <c r="T27" s="76"/>
      <c r="U27" s="76"/>
      <c r="V27" s="76"/>
      <c r="W27" s="76"/>
      <c r="X27" s="76"/>
      <c r="AA27" s="77"/>
      <c r="AB27" s="77"/>
      <c r="AC27" s="77"/>
      <c r="AD27" s="77"/>
      <c r="AE27" s="77"/>
      <c r="AF27" s="77"/>
      <c r="AG27" s="77"/>
      <c r="AH27" s="77"/>
      <c r="AI27" s="77"/>
      <c r="AJ27" s="77"/>
      <c r="AK27" s="77"/>
    </row>
    <row r="28" spans="2:37">
      <c r="B28" s="3" t="s">
        <v>148</v>
      </c>
      <c r="C28" s="78">
        <v>1.08</v>
      </c>
      <c r="D28" s="78">
        <v>1.08</v>
      </c>
      <c r="E28" s="78">
        <v>1.08</v>
      </c>
      <c r="F28" s="78">
        <v>1.08</v>
      </c>
      <c r="G28" s="78">
        <v>1.25</v>
      </c>
      <c r="H28" s="78">
        <v>1.39</v>
      </c>
      <c r="I28" s="78">
        <v>1.47</v>
      </c>
      <c r="J28" s="78">
        <v>1.29</v>
      </c>
      <c r="K28" s="78">
        <v>1.36</v>
      </c>
      <c r="L28" s="78">
        <v>1.41</v>
      </c>
      <c r="M28" s="78">
        <v>1.47</v>
      </c>
      <c r="N28" s="76"/>
      <c r="O28" s="76"/>
      <c r="P28" s="76"/>
      <c r="Q28" s="76"/>
      <c r="R28" s="76"/>
      <c r="S28" s="76"/>
      <c r="T28" s="76"/>
      <c r="U28" s="76"/>
      <c r="V28" s="76"/>
      <c r="W28" s="76"/>
      <c r="X28" s="76"/>
      <c r="AA28" s="77"/>
      <c r="AB28" s="77"/>
      <c r="AC28" s="77"/>
      <c r="AD28" s="77"/>
      <c r="AE28" s="77"/>
      <c r="AF28" s="77"/>
      <c r="AG28" s="77"/>
      <c r="AH28" s="77"/>
      <c r="AI28" s="77"/>
      <c r="AJ28" s="77"/>
      <c r="AK28" s="77"/>
    </row>
    <row r="29" spans="2:37">
      <c r="B29" s="3" t="s">
        <v>149</v>
      </c>
      <c r="C29" s="78">
        <v>1.03</v>
      </c>
      <c r="D29" s="78">
        <v>1.03</v>
      </c>
      <c r="E29" s="78">
        <v>1.03</v>
      </c>
      <c r="F29" s="78">
        <v>1.02</v>
      </c>
      <c r="G29" s="78">
        <v>1.18</v>
      </c>
      <c r="H29" s="78">
        <v>1.3</v>
      </c>
      <c r="I29" s="78">
        <v>1.36</v>
      </c>
      <c r="J29" s="78">
        <v>1.22</v>
      </c>
      <c r="K29" s="78">
        <v>1.27</v>
      </c>
      <c r="L29" s="78">
        <v>1.31</v>
      </c>
      <c r="M29" s="78">
        <v>1.36</v>
      </c>
      <c r="N29" s="76"/>
      <c r="O29" s="76"/>
      <c r="P29" s="76"/>
      <c r="Q29" s="76"/>
      <c r="R29" s="76"/>
      <c r="S29" s="76"/>
      <c r="T29" s="76"/>
      <c r="U29" s="76"/>
      <c r="V29" s="76"/>
      <c r="W29" s="76"/>
      <c r="X29" s="76"/>
      <c r="AA29" s="77"/>
      <c r="AB29" s="77"/>
      <c r="AC29" s="77"/>
      <c r="AD29" s="77"/>
      <c r="AE29" s="77"/>
      <c r="AF29" s="77"/>
      <c r="AG29" s="77"/>
      <c r="AH29" s="77"/>
      <c r="AI29" s="77"/>
      <c r="AJ29" s="77"/>
      <c r="AK29" s="77"/>
    </row>
    <row r="30" spans="2:37">
      <c r="B30" s="3" t="s">
        <v>150</v>
      </c>
      <c r="C30" s="78">
        <v>1.04</v>
      </c>
      <c r="D30" s="78">
        <v>1.04</v>
      </c>
      <c r="E30" s="78">
        <v>1.04</v>
      </c>
      <c r="F30" s="78">
        <v>1.05</v>
      </c>
      <c r="G30" s="78">
        <v>1.01</v>
      </c>
      <c r="H30" s="78">
        <v>1</v>
      </c>
      <c r="I30" s="78">
        <v>0.99</v>
      </c>
      <c r="J30" s="78">
        <v>1</v>
      </c>
      <c r="K30" s="78">
        <v>1</v>
      </c>
      <c r="L30" s="78">
        <v>1</v>
      </c>
      <c r="M30" s="78">
        <v>0.99</v>
      </c>
      <c r="N30" s="76"/>
      <c r="O30" s="76"/>
      <c r="P30" s="76"/>
      <c r="Q30" s="76"/>
      <c r="R30" s="76"/>
      <c r="S30" s="76"/>
      <c r="T30" s="76"/>
      <c r="U30" s="76"/>
      <c r="V30" s="76"/>
      <c r="W30" s="76"/>
      <c r="X30" s="76"/>
      <c r="AA30" s="77"/>
      <c r="AB30" s="77"/>
      <c r="AC30" s="77"/>
      <c r="AD30" s="77"/>
      <c r="AE30" s="77"/>
      <c r="AF30" s="77"/>
      <c r="AG30" s="77"/>
      <c r="AH30" s="77"/>
      <c r="AI30" s="77"/>
      <c r="AJ30" s="77"/>
      <c r="AK30" s="77"/>
    </row>
    <row r="31" spans="2:37">
      <c r="B31" s="3" t="s">
        <v>151</v>
      </c>
      <c r="C31" s="78">
        <v>1.04</v>
      </c>
      <c r="D31" s="78">
        <v>1.04</v>
      </c>
      <c r="E31" s="78">
        <v>1.04</v>
      </c>
      <c r="F31" s="78">
        <v>1.05</v>
      </c>
      <c r="G31" s="78">
        <v>1.01</v>
      </c>
      <c r="H31" s="78">
        <v>0.99</v>
      </c>
      <c r="I31" s="78">
        <v>0.99</v>
      </c>
      <c r="J31" s="78">
        <v>1</v>
      </c>
      <c r="K31" s="78">
        <v>0.99</v>
      </c>
      <c r="L31" s="78">
        <v>0.99</v>
      </c>
      <c r="M31" s="78">
        <v>0.99</v>
      </c>
      <c r="N31" s="76"/>
      <c r="O31" s="76"/>
      <c r="P31" s="76"/>
      <c r="Q31" s="76"/>
      <c r="R31" s="76"/>
      <c r="S31" s="76"/>
      <c r="T31" s="76"/>
      <c r="U31" s="76"/>
      <c r="V31" s="76"/>
      <c r="W31" s="76"/>
      <c r="X31" s="76"/>
      <c r="AA31" s="77"/>
      <c r="AB31" s="77"/>
      <c r="AC31" s="77"/>
      <c r="AD31" s="77"/>
      <c r="AE31" s="77"/>
      <c r="AF31" s="77"/>
      <c r="AG31" s="77"/>
      <c r="AH31" s="77"/>
      <c r="AI31" s="77"/>
      <c r="AJ31" s="77"/>
      <c r="AK31" s="77"/>
    </row>
    <row r="32" spans="2:37">
      <c r="B32" s="3" t="s">
        <v>152</v>
      </c>
      <c r="C32" s="78">
        <v>1.02</v>
      </c>
      <c r="D32" s="78">
        <v>1.01</v>
      </c>
      <c r="E32" s="78">
        <v>1.01</v>
      </c>
      <c r="F32" s="78">
        <v>1.01</v>
      </c>
      <c r="G32" s="78">
        <v>1.08</v>
      </c>
      <c r="H32" s="78">
        <v>1.1299999999999999</v>
      </c>
      <c r="I32" s="78">
        <v>1.1599999999999999</v>
      </c>
      <c r="J32" s="78">
        <v>1.1000000000000001</v>
      </c>
      <c r="K32" s="78">
        <v>1.1200000000000001</v>
      </c>
      <c r="L32" s="78">
        <v>1.1399999999999999</v>
      </c>
      <c r="M32" s="78">
        <v>1.1599999999999999</v>
      </c>
      <c r="N32" s="76"/>
      <c r="O32" s="76"/>
      <c r="P32" s="76"/>
      <c r="Q32" s="76"/>
      <c r="R32" s="76"/>
      <c r="S32" s="76"/>
      <c r="T32" s="76"/>
      <c r="U32" s="76"/>
      <c r="V32" s="76"/>
      <c r="W32" s="76"/>
      <c r="X32" s="76"/>
      <c r="AA32" s="77"/>
      <c r="AB32" s="77"/>
      <c r="AC32" s="77"/>
      <c r="AD32" s="77"/>
      <c r="AE32" s="77"/>
      <c r="AF32" s="77"/>
      <c r="AG32" s="77"/>
      <c r="AH32" s="77"/>
      <c r="AI32" s="77"/>
      <c r="AJ32" s="77"/>
      <c r="AK32" s="77"/>
    </row>
    <row r="33" spans="2:37">
      <c r="B33" s="3" t="s">
        <v>153</v>
      </c>
      <c r="C33" s="78">
        <v>1.03</v>
      </c>
      <c r="D33" s="78">
        <v>1.03</v>
      </c>
      <c r="E33" s="78">
        <v>1.03</v>
      </c>
      <c r="F33" s="78">
        <v>1.02</v>
      </c>
      <c r="G33" s="78">
        <v>1.17</v>
      </c>
      <c r="H33" s="78">
        <v>1.29</v>
      </c>
      <c r="I33" s="78">
        <v>1.35</v>
      </c>
      <c r="J33" s="78">
        <v>1.21</v>
      </c>
      <c r="K33" s="78">
        <v>1.26</v>
      </c>
      <c r="L33" s="78">
        <v>1.3</v>
      </c>
      <c r="M33" s="78">
        <v>1.35</v>
      </c>
      <c r="N33" s="76"/>
      <c r="O33" s="76"/>
      <c r="P33" s="76"/>
      <c r="Q33" s="76"/>
      <c r="R33" s="76"/>
      <c r="S33" s="76"/>
      <c r="T33" s="76"/>
      <c r="U33" s="76"/>
      <c r="V33" s="76"/>
      <c r="W33" s="76"/>
      <c r="X33" s="76"/>
      <c r="AA33" s="77"/>
      <c r="AB33" s="77"/>
      <c r="AC33" s="77"/>
      <c r="AD33" s="77"/>
      <c r="AE33" s="77"/>
      <c r="AF33" s="77"/>
      <c r="AG33" s="77"/>
      <c r="AH33" s="77"/>
      <c r="AI33" s="77"/>
      <c r="AJ33" s="77"/>
      <c r="AK33" s="77"/>
    </row>
    <row r="34" spans="2:37">
      <c r="B34" s="3" t="s">
        <v>154</v>
      </c>
      <c r="C34" s="78">
        <v>1</v>
      </c>
      <c r="D34" s="78">
        <v>1</v>
      </c>
      <c r="E34" s="78">
        <v>1</v>
      </c>
      <c r="F34" s="78">
        <v>1</v>
      </c>
      <c r="G34" s="78">
        <v>1.03</v>
      </c>
      <c r="H34" s="78">
        <v>1.04</v>
      </c>
      <c r="I34" s="78">
        <v>1.05</v>
      </c>
      <c r="J34" s="78">
        <v>1.03</v>
      </c>
      <c r="K34" s="78">
        <v>1.04</v>
      </c>
      <c r="L34" s="78">
        <v>1.04</v>
      </c>
      <c r="M34" s="78">
        <v>1.05</v>
      </c>
      <c r="N34" s="76"/>
      <c r="O34" s="76"/>
      <c r="P34" s="76"/>
      <c r="Q34" s="76"/>
      <c r="R34" s="76"/>
      <c r="S34" s="76"/>
      <c r="T34" s="76"/>
      <c r="U34" s="76"/>
      <c r="V34" s="76"/>
      <c r="W34" s="76"/>
      <c r="X34" s="76"/>
      <c r="AA34" s="77"/>
      <c r="AB34" s="77"/>
      <c r="AC34" s="77"/>
      <c r="AD34" s="77"/>
      <c r="AE34" s="77"/>
      <c r="AF34" s="77"/>
      <c r="AG34" s="77"/>
      <c r="AH34" s="77"/>
      <c r="AI34" s="77"/>
      <c r="AJ34" s="77"/>
      <c r="AK34" s="77"/>
    </row>
    <row r="35" spans="2:37">
      <c r="B35" s="3" t="s">
        <v>155</v>
      </c>
      <c r="C35" s="78">
        <v>1.02</v>
      </c>
      <c r="D35" s="78">
        <v>1.02</v>
      </c>
      <c r="E35" s="78">
        <v>1.02</v>
      </c>
      <c r="F35" s="78">
        <v>1.02</v>
      </c>
      <c r="G35" s="78">
        <v>1.1299999999999999</v>
      </c>
      <c r="H35" s="78">
        <v>1.22</v>
      </c>
      <c r="I35" s="78">
        <v>1.26</v>
      </c>
      <c r="J35" s="78">
        <v>1.1599999999999999</v>
      </c>
      <c r="K35" s="78">
        <v>1.2</v>
      </c>
      <c r="L35" s="78">
        <v>1.23</v>
      </c>
      <c r="M35" s="78">
        <v>1.26</v>
      </c>
      <c r="N35" s="76"/>
      <c r="O35" s="76"/>
      <c r="P35" s="76"/>
      <c r="Q35" s="76"/>
      <c r="R35" s="76"/>
      <c r="S35" s="76"/>
      <c r="T35" s="76"/>
      <c r="U35" s="76"/>
      <c r="V35" s="76"/>
      <c r="W35" s="76"/>
      <c r="X35" s="76"/>
      <c r="AA35" s="77"/>
      <c r="AB35" s="77"/>
      <c r="AC35" s="77"/>
      <c r="AD35" s="77"/>
      <c r="AE35" s="77"/>
      <c r="AF35" s="77"/>
      <c r="AG35" s="77"/>
      <c r="AH35" s="77"/>
      <c r="AI35" s="77"/>
      <c r="AJ35" s="77"/>
      <c r="AK35" s="77"/>
    </row>
    <row r="36" spans="2:37">
      <c r="B36" s="3" t="s">
        <v>156</v>
      </c>
      <c r="C36" s="78">
        <v>1.35</v>
      </c>
      <c r="D36" s="78">
        <v>1.36</v>
      </c>
      <c r="E36" s="78">
        <v>1.36</v>
      </c>
      <c r="F36" s="78">
        <v>1.41</v>
      </c>
      <c r="G36" s="78">
        <v>1.29</v>
      </c>
      <c r="H36" s="78">
        <v>1.26</v>
      </c>
      <c r="I36" s="78">
        <v>1.28</v>
      </c>
      <c r="J36" s="78">
        <v>1.21</v>
      </c>
      <c r="K36" s="78">
        <v>1.24</v>
      </c>
      <c r="L36" s="78">
        <v>1.27</v>
      </c>
      <c r="M36" s="78">
        <v>1.28</v>
      </c>
      <c r="N36" s="76"/>
      <c r="O36" s="76"/>
      <c r="P36" s="76"/>
      <c r="Q36" s="76"/>
      <c r="R36" s="76"/>
      <c r="S36" s="76"/>
      <c r="T36" s="76"/>
      <c r="U36" s="76"/>
      <c r="V36" s="76"/>
      <c r="W36" s="76"/>
      <c r="X36" s="76"/>
      <c r="AA36" s="77"/>
      <c r="AB36" s="77"/>
      <c r="AC36" s="77"/>
      <c r="AD36" s="77"/>
      <c r="AE36" s="77"/>
      <c r="AF36" s="77"/>
      <c r="AG36" s="77"/>
      <c r="AH36" s="77"/>
      <c r="AI36" s="77"/>
      <c r="AJ36" s="77"/>
      <c r="AK36" s="77"/>
    </row>
    <row r="37" spans="2:37">
      <c r="B37" s="3" t="s">
        <v>24</v>
      </c>
      <c r="C37" s="78">
        <v>1.39</v>
      </c>
      <c r="D37" s="78">
        <v>1.4</v>
      </c>
      <c r="E37" s="78">
        <v>1.4</v>
      </c>
      <c r="F37" s="78">
        <v>1.47</v>
      </c>
      <c r="G37" s="78">
        <v>1.29</v>
      </c>
      <c r="H37" s="78">
        <v>1.24</v>
      </c>
      <c r="I37" s="78">
        <v>1.24</v>
      </c>
      <c r="J37" s="78">
        <v>1.19</v>
      </c>
      <c r="K37" s="78">
        <v>1.22</v>
      </c>
      <c r="L37" s="78">
        <v>1.24</v>
      </c>
      <c r="M37" s="78">
        <v>1.24</v>
      </c>
      <c r="N37" s="76"/>
      <c r="O37" s="76"/>
      <c r="P37" s="76"/>
      <c r="Q37" s="76"/>
      <c r="R37" s="76"/>
      <c r="S37" s="76"/>
      <c r="T37" s="76"/>
      <c r="U37" s="76"/>
      <c r="V37" s="76"/>
      <c r="W37" s="76"/>
      <c r="X37" s="76"/>
      <c r="AA37" s="77"/>
      <c r="AB37" s="77"/>
      <c r="AC37" s="77"/>
      <c r="AD37" s="77"/>
      <c r="AE37" s="77"/>
      <c r="AF37" s="77"/>
      <c r="AG37" s="77"/>
      <c r="AH37" s="77"/>
      <c r="AI37" s="77"/>
      <c r="AJ37" s="77"/>
      <c r="AK37" s="77"/>
    </row>
    <row r="38" spans="2:37">
      <c r="B38" s="3" t="s">
        <v>157</v>
      </c>
      <c r="C38" s="78">
        <v>0.95</v>
      </c>
      <c r="D38" s="78">
        <v>0.95</v>
      </c>
      <c r="E38" s="78">
        <v>0.95</v>
      </c>
      <c r="F38" s="78">
        <v>0.94</v>
      </c>
      <c r="G38" s="78">
        <v>0.93</v>
      </c>
      <c r="H38" s="78">
        <v>0.92</v>
      </c>
      <c r="I38" s="78">
        <v>0.91</v>
      </c>
      <c r="J38" s="78">
        <v>0.94</v>
      </c>
      <c r="K38" s="78">
        <v>0.93</v>
      </c>
      <c r="L38" s="78">
        <v>0.92</v>
      </c>
      <c r="M38" s="78">
        <v>0.91</v>
      </c>
      <c r="N38" s="76"/>
      <c r="O38" s="76"/>
      <c r="P38" s="76"/>
      <c r="Q38" s="76"/>
      <c r="R38" s="76"/>
      <c r="S38" s="76"/>
      <c r="T38" s="76"/>
      <c r="U38" s="76"/>
      <c r="V38" s="76"/>
      <c r="W38" s="76"/>
      <c r="X38" s="76"/>
      <c r="AA38" s="77"/>
      <c r="AB38" s="77"/>
      <c r="AC38" s="77"/>
      <c r="AD38" s="77"/>
      <c r="AE38" s="77"/>
      <c r="AF38" s="77"/>
      <c r="AG38" s="77"/>
      <c r="AH38" s="77"/>
      <c r="AI38" s="77"/>
      <c r="AJ38" s="77"/>
      <c r="AK38" s="77"/>
    </row>
    <row r="39" spans="2:37">
      <c r="B39" s="3" t="s">
        <v>158</v>
      </c>
      <c r="C39" s="78">
        <v>0.95</v>
      </c>
      <c r="D39" s="78">
        <v>0.95</v>
      </c>
      <c r="E39" s="78">
        <v>0.95</v>
      </c>
      <c r="F39" s="78">
        <v>0.94</v>
      </c>
      <c r="G39" s="78">
        <v>0.95</v>
      </c>
      <c r="H39" s="78">
        <v>0.95</v>
      </c>
      <c r="I39" s="78">
        <v>0.94</v>
      </c>
      <c r="J39" s="78">
        <v>0.96</v>
      </c>
      <c r="K39" s="78">
        <v>0.95</v>
      </c>
      <c r="L39" s="78">
        <v>0.95</v>
      </c>
      <c r="M39" s="78">
        <v>0.94</v>
      </c>
      <c r="N39" s="76"/>
      <c r="O39" s="76"/>
      <c r="P39" s="76"/>
      <c r="Q39" s="76"/>
      <c r="R39" s="76"/>
      <c r="S39" s="76"/>
      <c r="T39" s="76"/>
      <c r="U39" s="76"/>
      <c r="V39" s="76"/>
      <c r="W39" s="76"/>
      <c r="X39" s="76"/>
      <c r="AA39" s="77"/>
      <c r="AB39" s="77"/>
      <c r="AC39" s="77"/>
      <c r="AD39" s="77"/>
      <c r="AE39" s="77"/>
      <c r="AF39" s="77"/>
      <c r="AG39" s="77"/>
      <c r="AH39" s="77"/>
      <c r="AI39" s="77"/>
      <c r="AJ39" s="77"/>
      <c r="AK39" s="77"/>
    </row>
    <row r="40" spans="2:37">
      <c r="B40" s="3" t="s">
        <v>159</v>
      </c>
      <c r="C40" s="78">
        <v>0.95</v>
      </c>
      <c r="D40" s="78">
        <v>0.95</v>
      </c>
      <c r="E40" s="78">
        <v>0.95</v>
      </c>
      <c r="F40" s="78">
        <v>0.94</v>
      </c>
      <c r="G40" s="78">
        <v>0.97</v>
      </c>
      <c r="H40" s="78">
        <v>0.98</v>
      </c>
      <c r="I40" s="78">
        <v>0.98</v>
      </c>
      <c r="J40" s="78">
        <v>0.98</v>
      </c>
      <c r="K40" s="78">
        <v>0.98</v>
      </c>
      <c r="L40" s="78">
        <v>0.98</v>
      </c>
      <c r="M40" s="78">
        <v>0.98</v>
      </c>
      <c r="N40" s="76"/>
      <c r="O40" s="76"/>
      <c r="P40" s="76"/>
      <c r="Q40" s="76"/>
      <c r="R40" s="76"/>
      <c r="S40" s="76"/>
      <c r="T40" s="76"/>
      <c r="U40" s="76"/>
      <c r="V40" s="76"/>
      <c r="W40" s="76"/>
      <c r="X40" s="76"/>
      <c r="AA40" s="77"/>
      <c r="AB40" s="77"/>
      <c r="AC40" s="77"/>
      <c r="AD40" s="77"/>
      <c r="AE40" s="77"/>
      <c r="AF40" s="77"/>
      <c r="AG40" s="77"/>
      <c r="AH40" s="77"/>
      <c r="AI40" s="77"/>
      <c r="AJ40" s="77"/>
      <c r="AK40" s="77"/>
    </row>
    <row r="41" spans="2:37">
      <c r="B41" s="3" t="s">
        <v>160</v>
      </c>
      <c r="C41" s="78">
        <v>0.95</v>
      </c>
      <c r="D41" s="78">
        <v>0.95</v>
      </c>
      <c r="E41" s="78">
        <v>0.95</v>
      </c>
      <c r="F41" s="78">
        <v>0.94</v>
      </c>
      <c r="G41" s="78">
        <v>0.98</v>
      </c>
      <c r="H41" s="78">
        <v>0.99</v>
      </c>
      <c r="I41" s="78">
        <v>0.99</v>
      </c>
      <c r="J41" s="78">
        <v>0.99</v>
      </c>
      <c r="K41" s="78">
        <v>0.99</v>
      </c>
      <c r="L41" s="78">
        <v>0.99</v>
      </c>
      <c r="M41" s="78">
        <v>0.99</v>
      </c>
      <c r="N41" s="76"/>
      <c r="O41" s="76"/>
      <c r="P41" s="76"/>
      <c r="Q41" s="76"/>
      <c r="R41" s="76"/>
      <c r="S41" s="76"/>
      <c r="T41" s="76"/>
      <c r="U41" s="76"/>
      <c r="V41" s="76"/>
      <c r="W41" s="76"/>
      <c r="X41" s="76"/>
      <c r="AA41" s="77"/>
      <c r="AB41" s="77"/>
      <c r="AC41" s="77"/>
      <c r="AD41" s="77"/>
      <c r="AE41" s="77"/>
      <c r="AF41" s="77"/>
      <c r="AG41" s="77"/>
      <c r="AH41" s="77"/>
      <c r="AI41" s="77"/>
      <c r="AJ41" s="77"/>
      <c r="AK41" s="77"/>
    </row>
    <row r="42" spans="2:37">
      <c r="B42" s="3" t="s">
        <v>161</v>
      </c>
      <c r="C42" s="78">
        <v>0.96</v>
      </c>
      <c r="D42" s="78">
        <v>0.96</v>
      </c>
      <c r="E42" s="78">
        <v>0.96</v>
      </c>
      <c r="F42" s="78">
        <v>0.95</v>
      </c>
      <c r="G42" s="78">
        <v>1.02</v>
      </c>
      <c r="H42" s="78">
        <v>1.06</v>
      </c>
      <c r="I42" s="78">
        <v>1.08</v>
      </c>
      <c r="J42" s="78">
        <v>1.04</v>
      </c>
      <c r="K42" s="78">
        <v>1.06</v>
      </c>
      <c r="L42" s="78">
        <v>1.07</v>
      </c>
      <c r="M42" s="78">
        <v>1.08</v>
      </c>
      <c r="N42" s="76"/>
      <c r="O42" s="76"/>
      <c r="P42" s="76"/>
      <c r="Q42" s="76"/>
      <c r="R42" s="76"/>
      <c r="S42" s="76"/>
      <c r="T42" s="76"/>
      <c r="U42" s="76"/>
      <c r="V42" s="76"/>
      <c r="W42" s="76"/>
      <c r="X42" s="76"/>
      <c r="AA42" s="77"/>
      <c r="AB42" s="77"/>
      <c r="AC42" s="77"/>
      <c r="AD42" s="77"/>
      <c r="AE42" s="77"/>
      <c r="AF42" s="77"/>
      <c r="AG42" s="77"/>
      <c r="AH42" s="77"/>
      <c r="AI42" s="77"/>
      <c r="AJ42" s="77"/>
      <c r="AK42" s="77"/>
    </row>
    <row r="43" spans="2:37">
      <c r="B43" s="3" t="s">
        <v>162</v>
      </c>
      <c r="C43" s="78">
        <v>1.1499999999999999</v>
      </c>
      <c r="D43" s="78">
        <v>1.1599999999999999</v>
      </c>
      <c r="E43" s="78">
        <v>1.1599999999999999</v>
      </c>
      <c r="F43" s="78">
        <v>1.19</v>
      </c>
      <c r="G43" s="78">
        <v>1.08</v>
      </c>
      <c r="H43" s="78">
        <v>1.03</v>
      </c>
      <c r="I43" s="78">
        <v>1.02</v>
      </c>
      <c r="J43" s="78">
        <v>1.03</v>
      </c>
      <c r="K43" s="78">
        <v>1.03</v>
      </c>
      <c r="L43" s="78">
        <v>1.03</v>
      </c>
      <c r="M43" s="78">
        <v>1.02</v>
      </c>
      <c r="N43" s="76"/>
      <c r="O43" s="76"/>
      <c r="P43" s="76"/>
      <c r="Q43" s="76"/>
      <c r="R43" s="76"/>
      <c r="S43" s="76"/>
      <c r="T43" s="76"/>
      <c r="U43" s="76"/>
      <c r="V43" s="76"/>
      <c r="W43" s="76"/>
      <c r="X43" s="76"/>
      <c r="AA43" s="77"/>
      <c r="AB43" s="77"/>
      <c r="AC43" s="77"/>
      <c r="AD43" s="77"/>
      <c r="AE43" s="77"/>
      <c r="AF43" s="77"/>
      <c r="AG43" s="77"/>
      <c r="AH43" s="77"/>
      <c r="AI43" s="77"/>
      <c r="AJ43" s="77"/>
      <c r="AK43" s="77"/>
    </row>
    <row r="44" spans="2:37">
      <c r="B44" s="3" t="s">
        <v>163</v>
      </c>
      <c r="C44" s="78">
        <v>1.01</v>
      </c>
      <c r="D44" s="78">
        <v>1.02</v>
      </c>
      <c r="E44" s="78">
        <v>1.02</v>
      </c>
      <c r="F44" s="78">
        <v>1.02</v>
      </c>
      <c r="G44" s="78">
        <v>0.94</v>
      </c>
      <c r="H44" s="78">
        <v>0.88</v>
      </c>
      <c r="I44" s="78">
        <v>0.85</v>
      </c>
      <c r="J44" s="78">
        <v>0.91</v>
      </c>
      <c r="K44" s="78">
        <v>0.89</v>
      </c>
      <c r="L44" s="78">
        <v>0.87</v>
      </c>
      <c r="M44" s="78">
        <v>0.85</v>
      </c>
      <c r="N44" s="76"/>
      <c r="O44" s="76"/>
      <c r="P44" s="76"/>
      <c r="Q44" s="76"/>
      <c r="R44" s="76"/>
      <c r="S44" s="76"/>
      <c r="T44" s="76"/>
      <c r="U44" s="76"/>
      <c r="V44" s="76"/>
      <c r="W44" s="76"/>
      <c r="X44" s="76"/>
      <c r="AA44" s="77"/>
      <c r="AB44" s="77"/>
      <c r="AC44" s="77"/>
      <c r="AD44" s="77"/>
      <c r="AE44" s="77"/>
      <c r="AF44" s="77"/>
      <c r="AG44" s="77"/>
      <c r="AH44" s="77"/>
      <c r="AI44" s="77"/>
      <c r="AJ44" s="77"/>
      <c r="AK44" s="77"/>
    </row>
    <row r="45" spans="2:37">
      <c r="B45" s="3" t="s">
        <v>164</v>
      </c>
      <c r="C45" s="78">
        <v>1.1499999999999999</v>
      </c>
      <c r="D45" s="78">
        <v>1.1599999999999999</v>
      </c>
      <c r="E45" s="78">
        <v>1.1599999999999999</v>
      </c>
      <c r="F45" s="78">
        <v>1.19</v>
      </c>
      <c r="G45" s="78">
        <v>1.08</v>
      </c>
      <c r="H45" s="78">
        <v>1.03</v>
      </c>
      <c r="I45" s="78">
        <v>1.01</v>
      </c>
      <c r="J45" s="78">
        <v>1.03</v>
      </c>
      <c r="K45" s="78">
        <v>1.03</v>
      </c>
      <c r="L45" s="78">
        <v>1.03</v>
      </c>
      <c r="M45" s="78">
        <v>1.02</v>
      </c>
      <c r="N45" s="76"/>
      <c r="O45" s="76"/>
      <c r="P45" s="76"/>
      <c r="Q45" s="76"/>
      <c r="R45" s="76"/>
      <c r="S45" s="76"/>
      <c r="T45" s="76"/>
      <c r="U45" s="76"/>
      <c r="V45" s="76"/>
      <c r="W45" s="76"/>
      <c r="X45" s="76"/>
      <c r="AA45" s="77"/>
      <c r="AB45" s="77"/>
      <c r="AC45" s="77"/>
      <c r="AD45" s="77"/>
      <c r="AE45" s="77"/>
      <c r="AF45" s="77"/>
      <c r="AG45" s="77"/>
      <c r="AH45" s="77"/>
      <c r="AI45" s="77"/>
      <c r="AJ45" s="77"/>
      <c r="AK45" s="77"/>
    </row>
    <row r="46" spans="2:37">
      <c r="B46" s="3" t="s">
        <v>165</v>
      </c>
      <c r="C46" s="78">
        <v>0.98</v>
      </c>
      <c r="D46" s="78">
        <v>0.98</v>
      </c>
      <c r="E46" s="78">
        <v>0.98</v>
      </c>
      <c r="F46" s="78">
        <v>0.98</v>
      </c>
      <c r="G46" s="78">
        <v>0.95</v>
      </c>
      <c r="H46" s="78">
        <v>0.93</v>
      </c>
      <c r="I46" s="78">
        <v>0.92</v>
      </c>
      <c r="J46" s="78">
        <v>0.95</v>
      </c>
      <c r="K46" s="78">
        <v>0.94</v>
      </c>
      <c r="L46" s="78">
        <v>0.93</v>
      </c>
      <c r="M46" s="78">
        <v>0.92</v>
      </c>
      <c r="N46" s="76"/>
      <c r="O46" s="76"/>
      <c r="P46" s="76"/>
      <c r="Q46" s="76"/>
      <c r="R46" s="76"/>
      <c r="S46" s="76"/>
      <c r="T46" s="76"/>
      <c r="U46" s="76"/>
      <c r="V46" s="76"/>
      <c r="W46" s="76"/>
      <c r="X46" s="76"/>
      <c r="AA46" s="77"/>
      <c r="AB46" s="77"/>
      <c r="AC46" s="77"/>
      <c r="AD46" s="77"/>
      <c r="AE46" s="77"/>
      <c r="AF46" s="77"/>
      <c r="AG46" s="77"/>
      <c r="AH46" s="77"/>
      <c r="AI46" s="77"/>
      <c r="AJ46" s="77"/>
      <c r="AK46" s="77"/>
    </row>
    <row r="47" spans="2:37">
      <c r="B47" s="3" t="s">
        <v>166</v>
      </c>
      <c r="C47" s="78">
        <v>0.98</v>
      </c>
      <c r="D47" s="78">
        <v>0.98</v>
      </c>
      <c r="E47" s="78">
        <v>0.98</v>
      </c>
      <c r="F47" s="78">
        <v>0.98</v>
      </c>
      <c r="G47" s="78">
        <v>0.91</v>
      </c>
      <c r="H47" s="78">
        <v>0.86</v>
      </c>
      <c r="I47" s="78">
        <v>0.84</v>
      </c>
      <c r="J47" s="78">
        <v>0.9</v>
      </c>
      <c r="K47" s="78">
        <v>0.87</v>
      </c>
      <c r="L47" s="78">
        <v>0.86</v>
      </c>
      <c r="M47" s="78">
        <v>0.83</v>
      </c>
      <c r="N47" s="76"/>
      <c r="O47" s="76"/>
      <c r="P47" s="76"/>
      <c r="Q47" s="76"/>
      <c r="R47" s="76"/>
      <c r="S47" s="76"/>
      <c r="T47" s="76"/>
      <c r="U47" s="76"/>
      <c r="V47" s="76"/>
      <c r="W47" s="76"/>
      <c r="X47" s="76"/>
      <c r="AA47" s="77"/>
      <c r="AB47" s="77"/>
      <c r="AC47" s="77"/>
      <c r="AD47" s="77"/>
      <c r="AE47" s="77"/>
      <c r="AF47" s="77"/>
      <c r="AG47" s="77"/>
      <c r="AH47" s="77"/>
      <c r="AI47" s="77"/>
      <c r="AJ47" s="77"/>
      <c r="AK47" s="77"/>
    </row>
    <row r="48" spans="2:37">
      <c r="B48" s="3" t="s">
        <v>167</v>
      </c>
      <c r="C48" s="78">
        <v>0.98</v>
      </c>
      <c r="D48" s="78">
        <v>0.98</v>
      </c>
      <c r="E48" s="78">
        <v>0.98</v>
      </c>
      <c r="F48" s="78">
        <v>0.98</v>
      </c>
      <c r="G48" s="78">
        <v>0.93</v>
      </c>
      <c r="H48" s="78">
        <v>0.89</v>
      </c>
      <c r="I48" s="78">
        <v>0.87</v>
      </c>
      <c r="J48" s="78">
        <v>0.92</v>
      </c>
      <c r="K48" s="78">
        <v>0.9</v>
      </c>
      <c r="L48" s="78">
        <v>0.89</v>
      </c>
      <c r="M48" s="78">
        <v>0.87</v>
      </c>
      <c r="N48" s="76"/>
      <c r="O48" s="76"/>
      <c r="P48" s="76"/>
      <c r="Q48" s="76"/>
      <c r="R48" s="76"/>
      <c r="S48" s="76"/>
      <c r="T48" s="76"/>
      <c r="U48" s="76"/>
      <c r="V48" s="76"/>
      <c r="W48" s="76"/>
      <c r="X48" s="76"/>
      <c r="AA48" s="77"/>
      <c r="AB48" s="77"/>
      <c r="AC48" s="77"/>
      <c r="AD48" s="77"/>
      <c r="AE48" s="77"/>
      <c r="AF48" s="77"/>
      <c r="AG48" s="77"/>
      <c r="AH48" s="77"/>
      <c r="AI48" s="77"/>
      <c r="AJ48" s="77"/>
      <c r="AK48" s="77"/>
    </row>
    <row r="49" spans="2:37">
      <c r="B49" s="3" t="s">
        <v>168</v>
      </c>
      <c r="C49" s="78">
        <v>1.1499999999999999</v>
      </c>
      <c r="D49" s="78">
        <v>1.1599999999999999</v>
      </c>
      <c r="E49" s="78">
        <v>1.1599999999999999</v>
      </c>
      <c r="F49" s="78">
        <v>1.19</v>
      </c>
      <c r="G49" s="78">
        <v>1.08</v>
      </c>
      <c r="H49" s="78">
        <v>1.04</v>
      </c>
      <c r="I49" s="78">
        <v>1.02</v>
      </c>
      <c r="J49" s="78">
        <v>1.03</v>
      </c>
      <c r="K49" s="78">
        <v>1.03</v>
      </c>
      <c r="L49" s="78">
        <v>1.04</v>
      </c>
      <c r="M49" s="78">
        <v>1.03</v>
      </c>
      <c r="N49" s="76"/>
      <c r="O49" s="76"/>
      <c r="P49" s="76"/>
      <c r="Q49" s="76"/>
      <c r="R49" s="76"/>
      <c r="S49" s="76"/>
      <c r="T49" s="76"/>
      <c r="U49" s="76"/>
      <c r="V49" s="76"/>
      <c r="W49" s="76"/>
      <c r="X49" s="76"/>
      <c r="AA49" s="77"/>
      <c r="AB49" s="77"/>
      <c r="AC49" s="77"/>
      <c r="AD49" s="77"/>
      <c r="AE49" s="77"/>
      <c r="AF49" s="77"/>
      <c r="AG49" s="77"/>
      <c r="AH49" s="77"/>
      <c r="AI49" s="77"/>
      <c r="AJ49" s="77"/>
      <c r="AK49" s="77"/>
    </row>
    <row r="50" spans="2:37">
      <c r="B50" s="3" t="s">
        <v>169</v>
      </c>
      <c r="C50" s="78">
        <v>0.98</v>
      </c>
      <c r="D50" s="78">
        <v>0.98</v>
      </c>
      <c r="E50" s="78">
        <v>0.98</v>
      </c>
      <c r="F50" s="78">
        <v>0.98</v>
      </c>
      <c r="G50" s="78">
        <v>0.94</v>
      </c>
      <c r="H50" s="78">
        <v>0.91</v>
      </c>
      <c r="I50" s="78">
        <v>0.89</v>
      </c>
      <c r="J50" s="78">
        <v>0.93</v>
      </c>
      <c r="K50" s="78">
        <v>0.91</v>
      </c>
      <c r="L50" s="78">
        <v>0.9</v>
      </c>
      <c r="M50" s="78">
        <v>0.89</v>
      </c>
      <c r="N50" s="76"/>
      <c r="O50" s="76"/>
      <c r="P50" s="76"/>
      <c r="Q50" s="76"/>
      <c r="R50" s="76"/>
      <c r="S50" s="76"/>
      <c r="T50" s="76"/>
      <c r="U50" s="76"/>
      <c r="V50" s="76"/>
      <c r="W50" s="76"/>
      <c r="X50" s="76"/>
      <c r="AA50" s="77"/>
      <c r="AB50" s="77"/>
      <c r="AC50" s="77"/>
      <c r="AD50" s="77"/>
      <c r="AE50" s="77"/>
      <c r="AF50" s="77"/>
      <c r="AG50" s="77"/>
      <c r="AH50" s="77"/>
      <c r="AI50" s="77"/>
      <c r="AJ50" s="77"/>
      <c r="AK50" s="77"/>
    </row>
    <row r="51" spans="2:37">
      <c r="B51" s="3" t="s">
        <v>170</v>
      </c>
      <c r="C51" s="78">
        <v>0.98</v>
      </c>
      <c r="D51" s="78">
        <v>0.98</v>
      </c>
      <c r="E51" s="78">
        <v>0.98</v>
      </c>
      <c r="F51" s="78">
        <v>0.98</v>
      </c>
      <c r="G51" s="78">
        <v>0.94</v>
      </c>
      <c r="H51" s="78">
        <v>0.91</v>
      </c>
      <c r="I51" s="78">
        <v>0.89</v>
      </c>
      <c r="J51" s="78">
        <v>0.93</v>
      </c>
      <c r="K51" s="78">
        <v>0.91</v>
      </c>
      <c r="L51" s="78">
        <v>0.9</v>
      </c>
      <c r="M51" s="78">
        <v>0.89</v>
      </c>
      <c r="N51" s="76"/>
      <c r="O51" s="76"/>
      <c r="P51" s="76"/>
      <c r="Q51" s="76"/>
      <c r="R51" s="76"/>
      <c r="S51" s="76"/>
      <c r="T51" s="76"/>
      <c r="U51" s="76"/>
      <c r="V51" s="76"/>
      <c r="W51" s="76"/>
      <c r="X51" s="76"/>
      <c r="AA51" s="77"/>
      <c r="AB51" s="77"/>
      <c r="AC51" s="77"/>
      <c r="AD51" s="77"/>
      <c r="AE51" s="77"/>
      <c r="AF51" s="77"/>
      <c r="AG51" s="77"/>
      <c r="AH51" s="77"/>
      <c r="AI51" s="77"/>
      <c r="AJ51" s="77"/>
      <c r="AK51" s="77"/>
    </row>
    <row r="52" spans="2:37">
      <c r="B52" s="3" t="s">
        <v>171</v>
      </c>
      <c r="C52" s="78">
        <v>1.1000000000000001</v>
      </c>
      <c r="D52" s="78">
        <v>1.1000000000000001</v>
      </c>
      <c r="E52" s="78">
        <v>1.1000000000000001</v>
      </c>
      <c r="F52" s="78">
        <v>1.1200000000000001</v>
      </c>
      <c r="G52" s="78">
        <v>1.02</v>
      </c>
      <c r="H52" s="78">
        <v>0.96</v>
      </c>
      <c r="I52" s="78">
        <v>0.94</v>
      </c>
      <c r="J52" s="78">
        <v>0.97</v>
      </c>
      <c r="K52" s="78">
        <v>0.96</v>
      </c>
      <c r="L52" s="78">
        <v>0.96</v>
      </c>
      <c r="M52" s="78">
        <v>0.94</v>
      </c>
      <c r="N52" s="76"/>
      <c r="O52" s="76"/>
      <c r="P52" s="76"/>
      <c r="Q52" s="76"/>
      <c r="R52" s="76"/>
      <c r="S52" s="76"/>
      <c r="T52" s="76"/>
      <c r="U52" s="76"/>
      <c r="V52" s="76"/>
      <c r="W52" s="76"/>
      <c r="X52" s="76"/>
      <c r="AA52" s="77"/>
      <c r="AB52" s="77"/>
      <c r="AC52" s="77"/>
      <c r="AD52" s="77"/>
      <c r="AE52" s="77"/>
      <c r="AF52" s="77"/>
      <c r="AG52" s="77"/>
      <c r="AH52" s="77"/>
      <c r="AI52" s="77"/>
      <c r="AJ52" s="77"/>
      <c r="AK52" s="77"/>
    </row>
    <row r="53" spans="2:37">
      <c r="B53" s="3" t="s">
        <v>172</v>
      </c>
      <c r="C53" s="79">
        <v>0.98</v>
      </c>
      <c r="D53" s="79">
        <v>0.98</v>
      </c>
      <c r="E53" s="79">
        <v>0.98</v>
      </c>
      <c r="F53" s="79">
        <v>0.98</v>
      </c>
      <c r="G53" s="79">
        <v>0.94</v>
      </c>
      <c r="H53" s="79">
        <v>0.91</v>
      </c>
      <c r="I53" s="79">
        <v>0.89</v>
      </c>
      <c r="J53" s="79">
        <v>0.93</v>
      </c>
      <c r="K53" s="79">
        <v>0.91</v>
      </c>
      <c r="L53" s="79">
        <v>0.9</v>
      </c>
      <c r="M53" s="79">
        <v>0.89</v>
      </c>
      <c r="N53" s="76"/>
      <c r="O53" s="76"/>
      <c r="P53" s="76"/>
      <c r="Q53" s="76"/>
      <c r="R53" s="76"/>
      <c r="S53" s="76"/>
      <c r="T53" s="76"/>
      <c r="U53" s="76"/>
      <c r="V53" s="76"/>
      <c r="W53" s="76"/>
      <c r="X53" s="76"/>
      <c r="AA53" s="77"/>
      <c r="AB53" s="77"/>
      <c r="AC53" s="77"/>
      <c r="AD53" s="77"/>
      <c r="AE53" s="77"/>
      <c r="AF53" s="77"/>
      <c r="AG53" s="77"/>
      <c r="AH53" s="77"/>
      <c r="AI53" s="77"/>
      <c r="AJ53" s="77"/>
      <c r="AK53" s="77"/>
    </row>
    <row r="54" spans="2:37">
      <c r="B54" s="3" t="s">
        <v>173</v>
      </c>
      <c r="C54" s="79">
        <v>1.02</v>
      </c>
      <c r="D54" s="79">
        <v>1.02</v>
      </c>
      <c r="E54" s="79">
        <v>1.02</v>
      </c>
      <c r="F54" s="79">
        <v>1.03</v>
      </c>
      <c r="G54" s="79">
        <v>0.96</v>
      </c>
      <c r="H54" s="79">
        <v>0.91</v>
      </c>
      <c r="I54" s="79">
        <v>0.89</v>
      </c>
      <c r="J54" s="79">
        <v>0.93</v>
      </c>
      <c r="K54" s="79">
        <v>0.92</v>
      </c>
      <c r="L54" s="79">
        <v>0.91</v>
      </c>
      <c r="M54" s="79">
        <v>0.89</v>
      </c>
      <c r="N54" s="76"/>
      <c r="O54" s="76"/>
      <c r="P54" s="76"/>
      <c r="Q54" s="76"/>
      <c r="R54" s="76"/>
      <c r="S54" s="76"/>
      <c r="T54" s="76"/>
      <c r="U54" s="76"/>
      <c r="V54" s="76"/>
      <c r="W54" s="76"/>
      <c r="X54" s="76"/>
      <c r="AA54" s="77"/>
      <c r="AB54" s="77"/>
      <c r="AC54" s="77"/>
      <c r="AD54" s="77"/>
      <c r="AE54" s="77"/>
      <c r="AF54" s="77"/>
      <c r="AG54" s="77"/>
      <c r="AH54" s="77"/>
      <c r="AI54" s="77"/>
      <c r="AJ54" s="77"/>
      <c r="AK54" s="77"/>
    </row>
    <row r="55" spans="2:37">
      <c r="B55" s="3" t="s">
        <v>174</v>
      </c>
      <c r="C55" s="79">
        <v>1.1499999999999999</v>
      </c>
      <c r="D55" s="79">
        <v>1.1599999999999999</v>
      </c>
      <c r="E55" s="79">
        <v>1.1599999999999999</v>
      </c>
      <c r="F55" s="79">
        <v>1.19</v>
      </c>
      <c r="G55" s="79">
        <v>1.08</v>
      </c>
      <c r="H55" s="79">
        <v>1.04</v>
      </c>
      <c r="I55" s="79">
        <v>1.02</v>
      </c>
      <c r="J55" s="79">
        <v>1.03</v>
      </c>
      <c r="K55" s="79">
        <v>1.04</v>
      </c>
      <c r="L55" s="79">
        <v>1.04</v>
      </c>
      <c r="M55" s="79">
        <v>1.03</v>
      </c>
      <c r="N55" s="76"/>
      <c r="O55" s="76"/>
      <c r="P55" s="76"/>
      <c r="Q55" s="76"/>
      <c r="R55" s="76"/>
      <c r="S55" s="76"/>
      <c r="T55" s="76"/>
      <c r="U55" s="76"/>
      <c r="V55" s="76"/>
      <c r="W55" s="76"/>
      <c r="X55" s="76"/>
      <c r="AA55" s="77"/>
      <c r="AB55" s="77"/>
      <c r="AC55" s="77"/>
      <c r="AD55" s="77"/>
      <c r="AE55" s="77"/>
      <c r="AF55" s="77"/>
      <c r="AG55" s="77"/>
      <c r="AH55" s="77"/>
      <c r="AI55" s="77"/>
      <c r="AJ55" s="77"/>
      <c r="AK55" s="77"/>
    </row>
    <row r="56" spans="2:37">
      <c r="B56" s="3" t="s">
        <v>175</v>
      </c>
      <c r="C56" s="79">
        <v>1.01</v>
      </c>
      <c r="D56" s="79">
        <v>1.02</v>
      </c>
      <c r="E56" s="79">
        <v>1.02</v>
      </c>
      <c r="F56" s="79">
        <v>1.02</v>
      </c>
      <c r="G56" s="79">
        <v>0.94</v>
      </c>
      <c r="H56" s="79">
        <v>0.89</v>
      </c>
      <c r="I56" s="79">
        <v>0.86</v>
      </c>
      <c r="J56" s="79">
        <v>0.92</v>
      </c>
      <c r="K56" s="79">
        <v>0.89</v>
      </c>
      <c r="L56" s="79">
        <v>0.88</v>
      </c>
      <c r="M56" s="79">
        <v>0.86</v>
      </c>
      <c r="N56" s="76"/>
      <c r="O56" s="76"/>
      <c r="P56" s="76"/>
      <c r="Q56" s="76"/>
      <c r="R56" s="76"/>
      <c r="S56" s="76"/>
      <c r="T56" s="76"/>
      <c r="U56" s="76"/>
      <c r="V56" s="76"/>
      <c r="W56" s="76"/>
      <c r="X56" s="76"/>
      <c r="AA56" s="77"/>
      <c r="AB56" s="77"/>
      <c r="AC56" s="77"/>
      <c r="AD56" s="77"/>
      <c r="AE56" s="77"/>
      <c r="AF56" s="77"/>
      <c r="AG56" s="77"/>
      <c r="AH56" s="77"/>
      <c r="AI56" s="77"/>
      <c r="AJ56" s="77"/>
      <c r="AK56" s="77"/>
    </row>
    <row r="57" spans="2:37">
      <c r="B57" s="3" t="s">
        <v>176</v>
      </c>
      <c r="C57" s="79">
        <v>1</v>
      </c>
      <c r="D57" s="79">
        <v>0.99</v>
      </c>
      <c r="E57" s="79">
        <v>0.99</v>
      </c>
      <c r="F57" s="79">
        <v>0.99</v>
      </c>
      <c r="G57" s="79">
        <v>1.01</v>
      </c>
      <c r="H57" s="79">
        <v>1.02</v>
      </c>
      <c r="I57" s="79">
        <v>1.03</v>
      </c>
      <c r="J57" s="79">
        <v>1.02</v>
      </c>
      <c r="K57" s="79">
        <v>1.02</v>
      </c>
      <c r="L57" s="79">
        <v>1.03</v>
      </c>
      <c r="M57" s="79">
        <v>1.03</v>
      </c>
      <c r="N57" s="76"/>
      <c r="O57" s="76"/>
      <c r="P57" s="76"/>
      <c r="Q57" s="76"/>
      <c r="R57" s="76"/>
      <c r="S57" s="76"/>
      <c r="T57" s="76"/>
      <c r="U57" s="76"/>
      <c r="V57" s="76"/>
      <c r="W57" s="76"/>
      <c r="X57" s="76"/>
      <c r="AA57" s="77"/>
      <c r="AB57" s="77"/>
      <c r="AC57" s="77"/>
      <c r="AD57" s="77"/>
      <c r="AE57" s="77"/>
      <c r="AF57" s="77"/>
      <c r="AG57" s="77"/>
      <c r="AH57" s="77"/>
      <c r="AI57" s="77"/>
      <c r="AJ57" s="77"/>
      <c r="AK57" s="77"/>
    </row>
    <row r="58" spans="2:37">
      <c r="B58" s="3" t="s">
        <v>177</v>
      </c>
      <c r="C58" s="79">
        <v>1.03</v>
      </c>
      <c r="D58" s="79">
        <v>1.03</v>
      </c>
      <c r="E58" s="79">
        <v>1.03</v>
      </c>
      <c r="F58" s="79">
        <v>1.03</v>
      </c>
      <c r="G58" s="79">
        <v>0.99</v>
      </c>
      <c r="H58" s="79">
        <v>0.96</v>
      </c>
      <c r="I58" s="79">
        <v>0.94</v>
      </c>
      <c r="J58" s="79">
        <v>0.97</v>
      </c>
      <c r="K58" s="79">
        <v>0.96</v>
      </c>
      <c r="L58" s="79">
        <v>0.96</v>
      </c>
      <c r="M58" s="79">
        <v>0.94</v>
      </c>
      <c r="N58" s="76"/>
      <c r="O58" s="76"/>
      <c r="P58" s="76"/>
      <c r="Q58" s="76"/>
      <c r="R58" s="76"/>
      <c r="S58" s="76"/>
      <c r="T58" s="76"/>
      <c r="U58" s="76"/>
      <c r="V58" s="76"/>
      <c r="W58" s="76"/>
      <c r="X58" s="76"/>
      <c r="AA58" s="77"/>
      <c r="AB58" s="77"/>
      <c r="AC58" s="77"/>
      <c r="AD58" s="77"/>
      <c r="AE58" s="77"/>
      <c r="AF58" s="77"/>
      <c r="AG58" s="77"/>
      <c r="AH58" s="77"/>
      <c r="AI58" s="77"/>
      <c r="AJ58" s="77"/>
      <c r="AK58" s="77"/>
    </row>
    <row r="59" spans="2:37">
      <c r="B59" s="3" t="s">
        <v>178</v>
      </c>
      <c r="C59" s="79">
        <v>0.99</v>
      </c>
      <c r="D59" s="79">
        <v>0.99</v>
      </c>
      <c r="E59" s="79">
        <v>0.99</v>
      </c>
      <c r="F59" s="79">
        <v>0.99</v>
      </c>
      <c r="G59" s="79">
        <v>0.96</v>
      </c>
      <c r="H59" s="79">
        <v>0.94</v>
      </c>
      <c r="I59" s="79">
        <v>0.93</v>
      </c>
      <c r="J59" s="79">
        <v>0.95</v>
      </c>
      <c r="K59" s="79">
        <v>0.94</v>
      </c>
      <c r="L59" s="79">
        <v>0.94</v>
      </c>
      <c r="M59" s="79">
        <v>0.93</v>
      </c>
      <c r="N59" s="76"/>
      <c r="O59" s="76"/>
      <c r="P59" s="76"/>
      <c r="Q59" s="76"/>
      <c r="R59" s="76"/>
      <c r="S59" s="76"/>
      <c r="T59" s="76"/>
      <c r="U59" s="76"/>
      <c r="V59" s="76"/>
      <c r="W59" s="76"/>
      <c r="X59" s="76"/>
      <c r="AA59" s="77"/>
      <c r="AB59" s="77"/>
      <c r="AC59" s="77"/>
      <c r="AD59" s="77"/>
      <c r="AE59" s="77"/>
      <c r="AF59" s="77"/>
      <c r="AG59" s="77"/>
      <c r="AH59" s="77"/>
      <c r="AI59" s="77"/>
      <c r="AJ59" s="77"/>
      <c r="AK59" s="77"/>
    </row>
    <row r="60" spans="2:37">
      <c r="B60" s="3" t="s">
        <v>179</v>
      </c>
      <c r="C60" s="79">
        <v>0.99</v>
      </c>
      <c r="D60" s="79">
        <v>0.99</v>
      </c>
      <c r="E60" s="79">
        <v>0.99</v>
      </c>
      <c r="F60" s="79">
        <v>0.99</v>
      </c>
      <c r="G60" s="79">
        <v>0.99</v>
      </c>
      <c r="H60" s="79">
        <v>0.99</v>
      </c>
      <c r="I60" s="79">
        <v>0.99</v>
      </c>
      <c r="J60" s="79">
        <v>1</v>
      </c>
      <c r="K60" s="79">
        <v>0.99</v>
      </c>
      <c r="L60" s="79">
        <v>0.99</v>
      </c>
      <c r="M60" s="79">
        <v>0.99</v>
      </c>
      <c r="N60" s="76"/>
      <c r="O60" s="76"/>
      <c r="P60" s="76"/>
      <c r="Q60" s="76"/>
      <c r="R60" s="76"/>
      <c r="S60" s="76"/>
      <c r="T60" s="76"/>
      <c r="U60" s="76"/>
      <c r="V60" s="76"/>
      <c r="W60" s="76"/>
      <c r="X60" s="76"/>
      <c r="AA60" s="77"/>
      <c r="AB60" s="77"/>
      <c r="AC60" s="77"/>
      <c r="AD60" s="77"/>
      <c r="AE60" s="77"/>
      <c r="AF60" s="77"/>
      <c r="AG60" s="77"/>
      <c r="AH60" s="77"/>
      <c r="AI60" s="77"/>
      <c r="AJ60" s="77"/>
      <c r="AK60" s="77"/>
    </row>
    <row r="61" spans="2:37">
      <c r="B61" s="3" t="s">
        <v>180</v>
      </c>
      <c r="C61" s="79">
        <v>1.02</v>
      </c>
      <c r="D61" s="79">
        <v>1.02</v>
      </c>
      <c r="E61" s="79">
        <v>1.02</v>
      </c>
      <c r="F61" s="79">
        <v>1.03</v>
      </c>
      <c r="G61" s="79">
        <v>0.94</v>
      </c>
      <c r="H61" s="79">
        <v>0.89</v>
      </c>
      <c r="I61" s="79">
        <v>0.86</v>
      </c>
      <c r="J61" s="79">
        <v>0.92</v>
      </c>
      <c r="K61" s="79">
        <v>0.9</v>
      </c>
      <c r="L61" s="79">
        <v>0.88</v>
      </c>
      <c r="M61" s="79">
        <v>0.86</v>
      </c>
      <c r="N61" s="76"/>
      <c r="O61" s="76"/>
      <c r="P61" s="76"/>
      <c r="Q61" s="76"/>
      <c r="R61" s="76"/>
      <c r="S61" s="76"/>
      <c r="T61" s="76"/>
      <c r="U61" s="76"/>
      <c r="V61" s="76"/>
      <c r="W61" s="76"/>
      <c r="X61" s="76"/>
      <c r="AA61" s="77"/>
      <c r="AB61" s="77"/>
      <c r="AC61" s="77"/>
      <c r="AD61" s="77"/>
      <c r="AE61" s="77"/>
      <c r="AF61" s="77"/>
      <c r="AG61" s="77"/>
      <c r="AH61" s="77"/>
      <c r="AI61" s="77"/>
      <c r="AJ61" s="77"/>
      <c r="AK61" s="77"/>
    </row>
    <row r="62" spans="2:37">
      <c r="B62" s="3" t="s">
        <v>181</v>
      </c>
      <c r="C62" s="79">
        <v>1.1499999999999999</v>
      </c>
      <c r="D62" s="79">
        <v>1.1499999999999999</v>
      </c>
      <c r="E62" s="79">
        <v>1.1499999999999999</v>
      </c>
      <c r="F62" s="79">
        <v>1.18</v>
      </c>
      <c r="G62" s="79">
        <v>1.06</v>
      </c>
      <c r="H62" s="79">
        <v>1.01</v>
      </c>
      <c r="I62" s="79">
        <v>0.99</v>
      </c>
      <c r="J62" s="79">
        <v>1.01</v>
      </c>
      <c r="K62" s="79">
        <v>1.01</v>
      </c>
      <c r="L62" s="79">
        <v>1.01</v>
      </c>
      <c r="M62" s="79">
        <v>0.99</v>
      </c>
      <c r="N62" s="76"/>
      <c r="O62" s="76"/>
      <c r="P62" s="76"/>
      <c r="Q62" s="76"/>
      <c r="R62" s="76"/>
      <c r="S62" s="76"/>
      <c r="T62" s="76"/>
      <c r="U62" s="76"/>
      <c r="V62" s="76"/>
      <c r="W62" s="76"/>
      <c r="X62" s="76"/>
      <c r="AA62" s="77"/>
      <c r="AB62" s="77"/>
      <c r="AC62" s="77"/>
      <c r="AD62" s="77"/>
      <c r="AE62" s="77"/>
      <c r="AF62" s="77"/>
      <c r="AG62" s="77"/>
      <c r="AH62" s="77"/>
      <c r="AI62" s="77"/>
      <c r="AJ62" s="77"/>
      <c r="AK62" s="77"/>
    </row>
    <row r="63" spans="2:37">
      <c r="B63" s="3" t="s">
        <v>182</v>
      </c>
      <c r="C63" s="79">
        <v>1.02</v>
      </c>
      <c r="D63" s="79">
        <v>1.02</v>
      </c>
      <c r="E63" s="79">
        <v>1.02</v>
      </c>
      <c r="F63" s="79">
        <v>1.03</v>
      </c>
      <c r="G63" s="79">
        <v>0.94</v>
      </c>
      <c r="H63" s="79">
        <v>0.89</v>
      </c>
      <c r="I63" s="79">
        <v>0.86</v>
      </c>
      <c r="J63" s="79">
        <v>0.92</v>
      </c>
      <c r="K63" s="79">
        <v>0.9</v>
      </c>
      <c r="L63" s="79">
        <v>0.88</v>
      </c>
      <c r="M63" s="79">
        <v>0.86</v>
      </c>
      <c r="N63" s="76"/>
      <c r="O63" s="76"/>
      <c r="P63" s="76"/>
      <c r="Q63" s="76"/>
      <c r="R63" s="76"/>
      <c r="S63" s="76"/>
      <c r="T63" s="76"/>
      <c r="U63" s="76"/>
      <c r="V63" s="76"/>
      <c r="W63" s="76"/>
      <c r="X63" s="76"/>
      <c r="AA63" s="77"/>
      <c r="AB63" s="77"/>
      <c r="AC63" s="77"/>
      <c r="AD63" s="77"/>
      <c r="AE63" s="77"/>
      <c r="AF63" s="77"/>
      <c r="AG63" s="77"/>
      <c r="AH63" s="77"/>
      <c r="AI63" s="77"/>
      <c r="AJ63" s="77"/>
      <c r="AK63" s="77"/>
    </row>
    <row r="64" spans="2:37">
      <c r="B64" s="3" t="s">
        <v>183</v>
      </c>
      <c r="C64" s="79">
        <v>1</v>
      </c>
      <c r="D64" s="79">
        <v>1</v>
      </c>
      <c r="E64" s="79">
        <v>1</v>
      </c>
      <c r="F64" s="79">
        <v>1</v>
      </c>
      <c r="G64" s="79">
        <v>0.94</v>
      </c>
      <c r="H64" s="79">
        <v>0.9</v>
      </c>
      <c r="I64" s="79">
        <v>0.88</v>
      </c>
      <c r="J64" s="79">
        <v>0.93</v>
      </c>
      <c r="K64" s="79">
        <v>0.91</v>
      </c>
      <c r="L64" s="79">
        <v>0.9</v>
      </c>
      <c r="M64" s="79">
        <v>0.88</v>
      </c>
      <c r="N64" s="76"/>
      <c r="O64" s="76"/>
      <c r="P64" s="76"/>
      <c r="Q64" s="76"/>
      <c r="R64" s="76"/>
      <c r="S64" s="76"/>
      <c r="T64" s="76"/>
      <c r="U64" s="76"/>
      <c r="V64" s="76"/>
      <c r="W64" s="76"/>
      <c r="X64" s="76"/>
      <c r="AA64" s="77"/>
      <c r="AB64" s="77"/>
      <c r="AC64" s="77"/>
      <c r="AD64" s="77"/>
      <c r="AE64" s="77"/>
      <c r="AF64" s="77"/>
      <c r="AG64" s="77"/>
      <c r="AH64" s="77"/>
      <c r="AI64" s="77"/>
      <c r="AJ64" s="77"/>
      <c r="AK64" s="77"/>
    </row>
    <row r="65" spans="2:37">
      <c r="B65" s="3" t="s">
        <v>184</v>
      </c>
      <c r="C65" s="79">
        <v>1.08</v>
      </c>
      <c r="D65" s="79">
        <v>1.0900000000000001</v>
      </c>
      <c r="E65" s="79">
        <v>1.0900000000000001</v>
      </c>
      <c r="F65" s="79">
        <v>1.1000000000000001</v>
      </c>
      <c r="G65" s="79">
        <v>1.01</v>
      </c>
      <c r="H65" s="79">
        <v>0.95</v>
      </c>
      <c r="I65" s="79">
        <v>0.93</v>
      </c>
      <c r="J65" s="79">
        <v>0.97</v>
      </c>
      <c r="K65" s="79">
        <v>0.96</v>
      </c>
      <c r="L65" s="79">
        <v>0.95</v>
      </c>
      <c r="M65" s="79">
        <v>0.93</v>
      </c>
      <c r="N65" s="76"/>
      <c r="O65" s="76"/>
      <c r="P65" s="76"/>
      <c r="Q65" s="76"/>
      <c r="R65" s="76"/>
      <c r="S65" s="76"/>
      <c r="T65" s="76"/>
      <c r="U65" s="76"/>
      <c r="V65" s="76"/>
      <c r="W65" s="76"/>
      <c r="X65" s="76"/>
      <c r="AA65" s="77"/>
      <c r="AB65" s="77"/>
      <c r="AC65" s="77"/>
      <c r="AD65" s="77"/>
      <c r="AE65" s="77"/>
      <c r="AF65" s="77"/>
      <c r="AG65" s="77"/>
      <c r="AH65" s="77"/>
      <c r="AI65" s="77"/>
      <c r="AJ65" s="77"/>
      <c r="AK65" s="77"/>
    </row>
    <row r="66" spans="2:37">
      <c r="B66" s="3" t="s">
        <v>185</v>
      </c>
      <c r="C66" s="79">
        <v>1.08</v>
      </c>
      <c r="D66" s="79">
        <v>1.08</v>
      </c>
      <c r="E66" s="79">
        <v>1.08</v>
      </c>
      <c r="F66" s="79">
        <v>1.1000000000000001</v>
      </c>
      <c r="G66" s="79">
        <v>1</v>
      </c>
      <c r="H66" s="79">
        <v>0.94</v>
      </c>
      <c r="I66" s="79">
        <v>0.91</v>
      </c>
      <c r="J66" s="79">
        <v>0.96</v>
      </c>
      <c r="K66" s="79">
        <v>0.94</v>
      </c>
      <c r="L66" s="79">
        <v>0.94</v>
      </c>
      <c r="M66" s="79">
        <v>0.92</v>
      </c>
      <c r="N66" s="76"/>
      <c r="O66" s="76"/>
      <c r="P66" s="76"/>
      <c r="Q66" s="76"/>
      <c r="R66" s="76"/>
      <c r="S66" s="76"/>
      <c r="T66" s="76"/>
      <c r="U66" s="76"/>
      <c r="V66" s="76"/>
      <c r="W66" s="76"/>
      <c r="X66" s="76"/>
      <c r="AA66" s="77"/>
      <c r="AB66" s="77"/>
      <c r="AC66" s="77"/>
      <c r="AD66" s="77"/>
      <c r="AE66" s="77"/>
      <c r="AF66" s="77"/>
      <c r="AG66" s="77"/>
      <c r="AH66" s="77"/>
      <c r="AI66" s="77"/>
      <c r="AJ66" s="77"/>
      <c r="AK66" s="77"/>
    </row>
    <row r="67" spans="2:37">
      <c r="B67" s="3" t="s">
        <v>186</v>
      </c>
      <c r="C67" s="79">
        <v>1.08</v>
      </c>
      <c r="D67" s="79">
        <v>1.0900000000000001</v>
      </c>
      <c r="E67" s="79">
        <v>1.0900000000000001</v>
      </c>
      <c r="F67" s="79">
        <v>1.1000000000000001</v>
      </c>
      <c r="G67" s="79">
        <v>1</v>
      </c>
      <c r="H67" s="79">
        <v>0.95</v>
      </c>
      <c r="I67" s="79">
        <v>0.92</v>
      </c>
      <c r="J67" s="79">
        <v>0.96</v>
      </c>
      <c r="K67" s="79">
        <v>0.95</v>
      </c>
      <c r="L67" s="79">
        <v>0.94</v>
      </c>
      <c r="M67" s="79">
        <v>0.93</v>
      </c>
      <c r="N67" s="76"/>
      <c r="O67" s="76"/>
      <c r="P67" s="76"/>
      <c r="Q67" s="76"/>
      <c r="R67" s="76"/>
      <c r="S67" s="76"/>
      <c r="T67" s="76"/>
      <c r="U67" s="76"/>
      <c r="V67" s="76"/>
      <c r="W67" s="76"/>
      <c r="X67" s="76"/>
      <c r="AA67" s="77"/>
      <c r="AB67" s="77"/>
      <c r="AC67" s="77"/>
      <c r="AD67" s="77"/>
      <c r="AE67" s="77"/>
      <c r="AF67" s="77"/>
      <c r="AG67" s="77"/>
      <c r="AH67" s="77"/>
      <c r="AI67" s="77"/>
      <c r="AJ67" s="77"/>
      <c r="AK67" s="77"/>
    </row>
    <row r="68" spans="2:37">
      <c r="B68" s="3" t="s">
        <v>187</v>
      </c>
      <c r="C68" s="79">
        <v>1.04</v>
      </c>
      <c r="D68" s="79">
        <v>1.05</v>
      </c>
      <c r="E68" s="79">
        <v>1.05</v>
      </c>
      <c r="F68" s="79">
        <v>1.06</v>
      </c>
      <c r="G68" s="79">
        <v>0.98</v>
      </c>
      <c r="H68" s="79">
        <v>0.93</v>
      </c>
      <c r="I68" s="79">
        <v>0.91</v>
      </c>
      <c r="J68" s="79">
        <v>0.95</v>
      </c>
      <c r="K68" s="79">
        <v>0.94</v>
      </c>
      <c r="L68" s="79">
        <v>0.93</v>
      </c>
      <c r="M68" s="79">
        <v>0.91</v>
      </c>
      <c r="N68" s="76"/>
      <c r="O68" s="76"/>
      <c r="P68" s="76"/>
      <c r="Q68" s="76"/>
      <c r="R68" s="76"/>
      <c r="S68" s="76"/>
      <c r="T68" s="76"/>
      <c r="U68" s="76"/>
      <c r="V68" s="76"/>
      <c r="W68" s="76"/>
      <c r="X68" s="76"/>
      <c r="AA68" s="77"/>
      <c r="AB68" s="77"/>
      <c r="AC68" s="77"/>
      <c r="AD68" s="77"/>
      <c r="AE68" s="77"/>
      <c r="AF68" s="77"/>
      <c r="AG68" s="77"/>
      <c r="AH68" s="77"/>
      <c r="AI68" s="77"/>
      <c r="AJ68" s="77"/>
      <c r="AK68" s="77"/>
    </row>
    <row r="69" spans="2:37">
      <c r="B69" s="3" t="s">
        <v>188</v>
      </c>
      <c r="C69" s="79">
        <v>1.05</v>
      </c>
      <c r="D69" s="79">
        <v>1.05</v>
      </c>
      <c r="E69" s="79">
        <v>1.05</v>
      </c>
      <c r="F69" s="79">
        <v>1.06</v>
      </c>
      <c r="G69" s="79">
        <v>0.98</v>
      </c>
      <c r="H69" s="79">
        <v>0.93</v>
      </c>
      <c r="I69" s="79">
        <v>0.91</v>
      </c>
      <c r="J69" s="79">
        <v>0.95</v>
      </c>
      <c r="K69" s="79">
        <v>0.94</v>
      </c>
      <c r="L69" s="79">
        <v>0.93</v>
      </c>
      <c r="M69" s="79">
        <v>0.91</v>
      </c>
      <c r="N69" s="76"/>
      <c r="O69" s="76"/>
      <c r="P69" s="76"/>
      <c r="Q69" s="76"/>
      <c r="R69" s="76"/>
      <c r="S69" s="76"/>
      <c r="T69" s="76"/>
      <c r="U69" s="76"/>
      <c r="V69" s="76"/>
      <c r="W69" s="76"/>
      <c r="X69" s="76"/>
      <c r="AA69" s="77"/>
      <c r="AB69" s="77"/>
      <c r="AC69" s="77"/>
      <c r="AD69" s="77"/>
      <c r="AE69" s="77"/>
      <c r="AF69" s="77"/>
      <c r="AG69" s="77"/>
      <c r="AH69" s="77"/>
      <c r="AI69" s="77"/>
      <c r="AJ69" s="77"/>
      <c r="AK69" s="77"/>
    </row>
    <row r="70" spans="2:37">
      <c r="B70" s="3" t="s">
        <v>189</v>
      </c>
      <c r="C70" s="79">
        <v>1.01</v>
      </c>
      <c r="D70" s="79">
        <v>1.01</v>
      </c>
      <c r="E70" s="79">
        <v>1.01</v>
      </c>
      <c r="F70" s="79">
        <v>1.01</v>
      </c>
      <c r="G70" s="79">
        <v>0.97</v>
      </c>
      <c r="H70" s="79">
        <v>0.93</v>
      </c>
      <c r="I70" s="79">
        <v>0.92</v>
      </c>
      <c r="J70" s="79">
        <v>0.95</v>
      </c>
      <c r="K70" s="79">
        <v>0.94</v>
      </c>
      <c r="L70" s="79">
        <v>0.93</v>
      </c>
      <c r="M70" s="79">
        <v>0.92</v>
      </c>
      <c r="N70" s="76"/>
      <c r="O70" s="76"/>
      <c r="P70" s="76"/>
      <c r="Q70" s="76"/>
      <c r="R70" s="76"/>
      <c r="S70" s="76"/>
      <c r="T70" s="76"/>
      <c r="U70" s="76"/>
      <c r="V70" s="76"/>
      <c r="W70" s="76"/>
      <c r="X70" s="76"/>
      <c r="AA70" s="77"/>
      <c r="AB70" s="77"/>
      <c r="AC70" s="77"/>
      <c r="AD70" s="77"/>
      <c r="AE70" s="77"/>
      <c r="AF70" s="77"/>
      <c r="AG70" s="77"/>
      <c r="AH70" s="77"/>
      <c r="AI70" s="77"/>
      <c r="AJ70" s="77"/>
      <c r="AK70" s="77"/>
    </row>
    <row r="71" spans="2:37">
      <c r="B71" s="3" t="s">
        <v>190</v>
      </c>
      <c r="C71" s="79">
        <v>1.04</v>
      </c>
      <c r="D71" s="79">
        <v>1.05</v>
      </c>
      <c r="E71" s="79">
        <v>1.05</v>
      </c>
      <c r="F71" s="79">
        <v>1.06</v>
      </c>
      <c r="G71" s="79">
        <v>0.97</v>
      </c>
      <c r="H71" s="79">
        <v>0.92</v>
      </c>
      <c r="I71" s="79">
        <v>0.89</v>
      </c>
      <c r="J71" s="79">
        <v>0.94</v>
      </c>
      <c r="K71" s="79">
        <v>0.93</v>
      </c>
      <c r="L71" s="79">
        <v>0.91</v>
      </c>
      <c r="M71" s="79">
        <v>0.89</v>
      </c>
      <c r="N71" s="76"/>
      <c r="O71" s="76"/>
      <c r="P71" s="76"/>
      <c r="Q71" s="76"/>
      <c r="R71" s="76"/>
      <c r="S71" s="76"/>
      <c r="T71" s="76"/>
      <c r="U71" s="76"/>
      <c r="V71" s="76"/>
      <c r="W71" s="76"/>
      <c r="X71" s="76"/>
      <c r="AA71" s="77"/>
      <c r="AB71" s="77"/>
      <c r="AC71" s="77"/>
      <c r="AD71" s="77"/>
      <c r="AE71" s="77"/>
      <c r="AF71" s="77"/>
      <c r="AG71" s="77"/>
      <c r="AH71" s="77"/>
      <c r="AI71" s="77"/>
      <c r="AJ71" s="77"/>
      <c r="AK71" s="77"/>
    </row>
    <row r="72" spans="2:37">
      <c r="B72" s="3" t="s">
        <v>191</v>
      </c>
      <c r="C72" s="79">
        <v>1</v>
      </c>
      <c r="D72" s="79">
        <v>1.01</v>
      </c>
      <c r="E72" s="79">
        <v>1.01</v>
      </c>
      <c r="F72" s="79">
        <v>1.01</v>
      </c>
      <c r="G72" s="79">
        <v>0.94</v>
      </c>
      <c r="H72" s="79">
        <v>0.89</v>
      </c>
      <c r="I72" s="79">
        <v>0.86</v>
      </c>
      <c r="J72" s="79">
        <v>0.92</v>
      </c>
      <c r="K72" s="79">
        <v>0.89</v>
      </c>
      <c r="L72" s="79">
        <v>0.88</v>
      </c>
      <c r="M72" s="79">
        <v>0.86</v>
      </c>
      <c r="N72" s="76"/>
      <c r="O72" s="76"/>
      <c r="P72" s="76"/>
      <c r="Q72" s="76"/>
      <c r="R72" s="76"/>
      <c r="S72" s="76"/>
      <c r="T72" s="76"/>
      <c r="U72" s="76"/>
      <c r="V72" s="76"/>
      <c r="W72" s="76"/>
      <c r="X72" s="76"/>
      <c r="AA72" s="77"/>
      <c r="AB72" s="77"/>
      <c r="AC72" s="77"/>
      <c r="AD72" s="77"/>
      <c r="AE72" s="77"/>
      <c r="AF72" s="77"/>
      <c r="AG72" s="77"/>
      <c r="AH72" s="77"/>
      <c r="AI72" s="77"/>
      <c r="AJ72" s="77"/>
      <c r="AK72" s="77"/>
    </row>
    <row r="73" spans="2:37">
      <c r="B73" s="3" t="s">
        <v>192</v>
      </c>
      <c r="C73" s="79">
        <v>1</v>
      </c>
      <c r="D73" s="79">
        <v>1</v>
      </c>
      <c r="E73" s="79">
        <v>1</v>
      </c>
      <c r="F73" s="79">
        <v>0.99</v>
      </c>
      <c r="G73" s="79">
        <v>1.1299999999999999</v>
      </c>
      <c r="H73" s="79">
        <v>1.22</v>
      </c>
      <c r="I73" s="79">
        <v>1.27</v>
      </c>
      <c r="J73" s="79">
        <v>1.1599999999999999</v>
      </c>
      <c r="K73" s="79">
        <v>1.2</v>
      </c>
      <c r="L73" s="79">
        <v>1.23</v>
      </c>
      <c r="M73" s="79">
        <v>1.27</v>
      </c>
      <c r="N73" s="76"/>
      <c r="O73" s="76"/>
      <c r="P73" s="76"/>
      <c r="Q73" s="76"/>
      <c r="R73" s="76"/>
      <c r="S73" s="76"/>
      <c r="T73" s="76"/>
      <c r="U73" s="76"/>
      <c r="V73" s="76"/>
      <c r="W73" s="76"/>
      <c r="X73" s="76"/>
      <c r="AA73" s="77"/>
      <c r="AB73" s="77"/>
      <c r="AC73" s="77"/>
      <c r="AD73" s="77"/>
      <c r="AE73" s="77"/>
      <c r="AF73" s="77"/>
      <c r="AG73" s="77"/>
      <c r="AH73" s="77"/>
      <c r="AI73" s="77"/>
      <c r="AJ73" s="77"/>
      <c r="AK73" s="77"/>
    </row>
    <row r="74" spans="2:37">
      <c r="B74" s="3" t="s">
        <v>193</v>
      </c>
      <c r="C74" s="79">
        <v>1.03</v>
      </c>
      <c r="D74" s="79">
        <v>1.03</v>
      </c>
      <c r="E74" s="79">
        <v>1.03</v>
      </c>
      <c r="F74" s="79">
        <v>1.02</v>
      </c>
      <c r="G74" s="79">
        <v>1.06</v>
      </c>
      <c r="H74" s="79">
        <v>1.1100000000000001</v>
      </c>
      <c r="I74" s="79">
        <v>1.1399999999999999</v>
      </c>
      <c r="J74" s="79">
        <v>1.08</v>
      </c>
      <c r="K74" s="79">
        <v>1.1000000000000001</v>
      </c>
      <c r="L74" s="79">
        <v>1.1200000000000001</v>
      </c>
      <c r="M74" s="79">
        <v>1.1399999999999999</v>
      </c>
      <c r="N74" s="76"/>
      <c r="O74" s="76"/>
      <c r="P74" s="76"/>
      <c r="Q74" s="76"/>
      <c r="R74" s="76"/>
      <c r="S74" s="76"/>
      <c r="T74" s="76"/>
      <c r="U74" s="76"/>
      <c r="V74" s="76"/>
      <c r="W74" s="76"/>
      <c r="X74" s="76"/>
      <c r="AA74" s="77"/>
      <c r="AB74" s="77"/>
      <c r="AC74" s="77"/>
      <c r="AD74" s="77"/>
      <c r="AE74" s="77"/>
      <c r="AF74" s="77"/>
      <c r="AG74" s="77"/>
      <c r="AH74" s="77"/>
      <c r="AI74" s="77"/>
      <c r="AJ74" s="77"/>
      <c r="AK74" s="77"/>
    </row>
    <row r="75" spans="2:37">
      <c r="B75" s="3" t="s">
        <v>194</v>
      </c>
      <c r="C75" s="79">
        <v>0.99</v>
      </c>
      <c r="D75" s="79">
        <v>0.99</v>
      </c>
      <c r="E75" s="79">
        <v>0.99</v>
      </c>
      <c r="F75" s="79">
        <v>0.98</v>
      </c>
      <c r="G75" s="79">
        <v>1.07</v>
      </c>
      <c r="H75" s="79">
        <v>1.1299999999999999</v>
      </c>
      <c r="I75" s="79">
        <v>1.1599999999999999</v>
      </c>
      <c r="J75" s="79">
        <v>1.0900000000000001</v>
      </c>
      <c r="K75" s="79">
        <v>1.1200000000000001</v>
      </c>
      <c r="L75" s="79">
        <v>1.1399999999999999</v>
      </c>
      <c r="M75" s="79">
        <v>1.1599999999999999</v>
      </c>
      <c r="N75" s="76"/>
      <c r="O75" s="76"/>
      <c r="P75" s="76"/>
      <c r="Q75" s="76"/>
      <c r="R75" s="76"/>
      <c r="S75" s="76"/>
      <c r="T75" s="76"/>
      <c r="U75" s="76"/>
      <c r="V75" s="76"/>
      <c r="W75" s="76"/>
      <c r="X75" s="76"/>
      <c r="AA75" s="77"/>
      <c r="AB75" s="77"/>
      <c r="AC75" s="77"/>
      <c r="AD75" s="77"/>
      <c r="AE75" s="77"/>
      <c r="AF75" s="77"/>
      <c r="AG75" s="77"/>
      <c r="AH75" s="77"/>
      <c r="AI75" s="77"/>
      <c r="AJ75" s="77"/>
      <c r="AK75" s="77"/>
    </row>
    <row r="76" spans="2:37">
      <c r="B76" s="3" t="s">
        <v>195</v>
      </c>
      <c r="C76" s="78">
        <v>0.97</v>
      </c>
      <c r="D76" s="78">
        <v>0.97</v>
      </c>
      <c r="E76" s="78">
        <v>0.97</v>
      </c>
      <c r="F76" s="78">
        <v>0.97</v>
      </c>
      <c r="G76" s="78">
        <v>0.96</v>
      </c>
      <c r="H76" s="78">
        <v>0.94</v>
      </c>
      <c r="I76" s="78">
        <v>0.94</v>
      </c>
      <c r="J76" s="78">
        <v>0.96</v>
      </c>
      <c r="K76" s="78">
        <v>0.95</v>
      </c>
      <c r="L76" s="78">
        <v>0.94</v>
      </c>
      <c r="M76" s="78">
        <v>0.94</v>
      </c>
      <c r="N76" s="76"/>
      <c r="O76" s="76"/>
      <c r="P76" s="76"/>
      <c r="Q76" s="76"/>
      <c r="R76" s="76"/>
      <c r="S76" s="76"/>
      <c r="T76" s="76"/>
      <c r="U76" s="76"/>
      <c r="V76" s="76"/>
      <c r="W76" s="76"/>
      <c r="X76" s="76"/>
      <c r="AA76" s="77"/>
      <c r="AB76" s="77"/>
      <c r="AC76" s="77"/>
      <c r="AD76" s="77"/>
      <c r="AE76" s="77"/>
      <c r="AF76" s="77"/>
      <c r="AG76" s="77"/>
      <c r="AH76" s="77"/>
      <c r="AI76" s="77"/>
      <c r="AJ76" s="77"/>
      <c r="AK76" s="77"/>
    </row>
    <row r="77" spans="2:37">
      <c r="B77" s="3" t="s">
        <v>196</v>
      </c>
      <c r="C77" s="78">
        <v>1.01</v>
      </c>
      <c r="D77" s="78">
        <v>1.01</v>
      </c>
      <c r="E77" s="78">
        <v>1.01</v>
      </c>
      <c r="F77" s="78">
        <v>1.01</v>
      </c>
      <c r="G77" s="78">
        <v>0.96</v>
      </c>
      <c r="H77" s="78">
        <v>0.92</v>
      </c>
      <c r="I77" s="78">
        <v>0.91</v>
      </c>
      <c r="J77" s="78">
        <v>0.94</v>
      </c>
      <c r="K77" s="78">
        <v>0.93</v>
      </c>
      <c r="L77" s="78">
        <v>0.92</v>
      </c>
      <c r="M77" s="78">
        <v>0.91</v>
      </c>
      <c r="N77" s="76"/>
      <c r="O77" s="76"/>
      <c r="P77" s="76"/>
      <c r="Q77" s="76"/>
      <c r="R77" s="76"/>
      <c r="S77" s="76"/>
      <c r="T77" s="76"/>
      <c r="U77" s="76"/>
      <c r="V77" s="76"/>
      <c r="W77" s="76"/>
      <c r="X77" s="76"/>
      <c r="AA77" s="77"/>
      <c r="AB77" s="77"/>
      <c r="AC77" s="77"/>
      <c r="AD77" s="77"/>
      <c r="AE77" s="77"/>
      <c r="AF77" s="77"/>
      <c r="AG77" s="77"/>
      <c r="AH77" s="77"/>
      <c r="AI77" s="77"/>
      <c r="AJ77" s="77"/>
      <c r="AK77" s="77"/>
    </row>
    <row r="78" spans="2:37">
      <c r="B78" s="3" t="s">
        <v>197</v>
      </c>
      <c r="C78" s="78">
        <v>1.02</v>
      </c>
      <c r="D78" s="78">
        <v>1.02</v>
      </c>
      <c r="E78" s="78">
        <v>1.02</v>
      </c>
      <c r="F78" s="78">
        <v>1.01</v>
      </c>
      <c r="G78" s="78">
        <v>0.94</v>
      </c>
      <c r="H78" s="78">
        <v>0.91</v>
      </c>
      <c r="I78" s="78">
        <v>0.9</v>
      </c>
      <c r="J78" s="78">
        <v>0.93</v>
      </c>
      <c r="K78" s="78">
        <v>0.92</v>
      </c>
      <c r="L78" s="78">
        <v>0.91</v>
      </c>
      <c r="M78" s="78">
        <v>0.9</v>
      </c>
      <c r="N78" s="76"/>
      <c r="O78" s="76"/>
      <c r="P78" s="76"/>
      <c r="Q78" s="76"/>
      <c r="R78" s="76"/>
      <c r="S78" s="76"/>
      <c r="T78" s="76"/>
      <c r="U78" s="76"/>
      <c r="V78" s="76"/>
      <c r="W78" s="76"/>
      <c r="X78" s="76"/>
      <c r="AA78" s="77"/>
      <c r="AB78" s="77"/>
      <c r="AC78" s="77"/>
      <c r="AD78" s="77"/>
      <c r="AE78" s="77"/>
      <c r="AF78" s="77"/>
      <c r="AG78" s="77"/>
      <c r="AH78" s="77"/>
      <c r="AI78" s="77"/>
      <c r="AJ78" s="77"/>
      <c r="AK78" s="77"/>
    </row>
    <row r="79" spans="2:37">
      <c r="B79" s="3" t="s">
        <v>198</v>
      </c>
      <c r="C79" s="78">
        <v>1.06</v>
      </c>
      <c r="D79" s="78">
        <v>1.06</v>
      </c>
      <c r="E79" s="78">
        <v>1.06</v>
      </c>
      <c r="F79" s="78">
        <v>1.07</v>
      </c>
      <c r="G79" s="78">
        <v>1.05</v>
      </c>
      <c r="H79" s="78">
        <v>1.03</v>
      </c>
      <c r="I79" s="78">
        <v>1.03</v>
      </c>
      <c r="J79" s="78">
        <v>1.04</v>
      </c>
      <c r="K79" s="78">
        <v>1.03</v>
      </c>
      <c r="L79" s="78">
        <v>1.03</v>
      </c>
      <c r="M79" s="78">
        <v>1.03</v>
      </c>
      <c r="N79" s="76"/>
      <c r="O79" s="76"/>
      <c r="P79" s="76"/>
      <c r="Q79" s="76"/>
      <c r="R79" s="76"/>
      <c r="S79" s="76"/>
      <c r="T79" s="76"/>
      <c r="U79" s="76"/>
      <c r="V79" s="76"/>
      <c r="W79" s="76"/>
      <c r="X79" s="76"/>
      <c r="AA79" s="77"/>
      <c r="AB79" s="77"/>
      <c r="AC79" s="77"/>
      <c r="AD79" s="77"/>
      <c r="AE79" s="77"/>
      <c r="AF79" s="77"/>
      <c r="AG79" s="77"/>
      <c r="AH79" s="77"/>
      <c r="AI79" s="77"/>
      <c r="AJ79" s="77"/>
      <c r="AK79" s="77"/>
    </row>
    <row r="80" spans="2:37">
      <c r="B80" s="3" t="s">
        <v>199</v>
      </c>
      <c r="C80" s="78">
        <v>0.97</v>
      </c>
      <c r="D80" s="78">
        <v>0.97</v>
      </c>
      <c r="E80" s="78">
        <v>0.97</v>
      </c>
      <c r="F80" s="78">
        <v>0.97</v>
      </c>
      <c r="G80" s="78">
        <v>0.95</v>
      </c>
      <c r="H80" s="78">
        <v>0.93</v>
      </c>
      <c r="I80" s="78">
        <v>0.91</v>
      </c>
      <c r="J80" s="78">
        <v>0.94</v>
      </c>
      <c r="K80" s="78">
        <v>0.93</v>
      </c>
      <c r="L80" s="78">
        <v>0.92</v>
      </c>
      <c r="M80" s="78">
        <v>0.91</v>
      </c>
      <c r="N80" s="76"/>
      <c r="O80" s="76"/>
      <c r="P80" s="76"/>
      <c r="Q80" s="76"/>
      <c r="R80" s="76"/>
      <c r="S80" s="76"/>
      <c r="T80" s="76"/>
      <c r="U80" s="76"/>
      <c r="V80" s="76"/>
      <c r="W80" s="76"/>
      <c r="X80" s="76"/>
      <c r="AA80" s="77"/>
      <c r="AB80" s="77"/>
      <c r="AC80" s="77"/>
      <c r="AD80" s="77"/>
      <c r="AE80" s="77"/>
      <c r="AF80" s="77"/>
      <c r="AG80" s="77"/>
      <c r="AH80" s="77"/>
      <c r="AI80" s="77"/>
      <c r="AJ80" s="77"/>
      <c r="AK80" s="77"/>
    </row>
    <row r="81" spans="2:37">
      <c r="B81" s="3" t="s">
        <v>200</v>
      </c>
      <c r="C81" s="78">
        <v>0.97</v>
      </c>
      <c r="D81" s="78">
        <v>0.97</v>
      </c>
      <c r="E81" s="78">
        <v>0.97</v>
      </c>
      <c r="F81" s="78">
        <v>0.96</v>
      </c>
      <c r="G81" s="78">
        <v>0.93</v>
      </c>
      <c r="H81" s="78">
        <v>0.91</v>
      </c>
      <c r="I81" s="78">
        <v>0.89</v>
      </c>
      <c r="J81" s="78">
        <v>0.93</v>
      </c>
      <c r="K81" s="78">
        <v>0.91</v>
      </c>
      <c r="L81" s="78">
        <v>0.9</v>
      </c>
      <c r="M81" s="78">
        <v>0.89</v>
      </c>
      <c r="N81" s="76"/>
      <c r="O81" s="76"/>
      <c r="P81" s="76"/>
      <c r="Q81" s="76"/>
      <c r="R81" s="76"/>
      <c r="S81" s="76"/>
      <c r="T81" s="76"/>
      <c r="U81" s="76"/>
      <c r="V81" s="76"/>
      <c r="W81" s="76"/>
      <c r="X81" s="76"/>
      <c r="AA81" s="77"/>
      <c r="AB81" s="77"/>
      <c r="AC81" s="77"/>
      <c r="AD81" s="77"/>
      <c r="AE81" s="77"/>
      <c r="AF81" s="77"/>
      <c r="AG81" s="77"/>
      <c r="AH81" s="77"/>
      <c r="AI81" s="77"/>
      <c r="AJ81" s="77"/>
      <c r="AK81" s="77"/>
    </row>
    <row r="82" spans="2:37">
      <c r="B82" s="3" t="s">
        <v>201</v>
      </c>
      <c r="C82" s="78">
        <v>1.04</v>
      </c>
      <c r="D82" s="78">
        <v>1.05</v>
      </c>
      <c r="E82" s="78">
        <v>1.05</v>
      </c>
      <c r="F82" s="78">
        <v>1.06</v>
      </c>
      <c r="G82" s="78">
        <v>0.96</v>
      </c>
      <c r="H82" s="78">
        <v>0.9</v>
      </c>
      <c r="I82" s="78">
        <v>0.88</v>
      </c>
      <c r="J82" s="78">
        <v>0.93</v>
      </c>
      <c r="K82" s="78">
        <v>0.91</v>
      </c>
      <c r="L82" s="78">
        <v>0.9</v>
      </c>
      <c r="M82" s="78">
        <v>0.88</v>
      </c>
      <c r="N82" s="76"/>
      <c r="O82" s="76"/>
      <c r="P82" s="76"/>
      <c r="Q82" s="76"/>
      <c r="R82" s="76"/>
      <c r="S82" s="76"/>
      <c r="T82" s="76"/>
      <c r="U82" s="76"/>
      <c r="V82" s="76"/>
      <c r="W82" s="76"/>
      <c r="X82" s="76"/>
      <c r="AA82" s="77"/>
      <c r="AB82" s="77"/>
      <c r="AC82" s="77"/>
      <c r="AD82" s="77"/>
      <c r="AE82" s="77"/>
      <c r="AF82" s="77"/>
      <c r="AG82" s="77"/>
      <c r="AH82" s="77"/>
      <c r="AI82" s="77"/>
      <c r="AJ82" s="77"/>
      <c r="AK82" s="77"/>
    </row>
    <row r="83" spans="2:37">
      <c r="B83" s="3" t="s">
        <v>202</v>
      </c>
      <c r="C83" s="78">
        <v>1.04</v>
      </c>
      <c r="D83" s="78">
        <v>1.05</v>
      </c>
      <c r="E83" s="78">
        <v>1.05</v>
      </c>
      <c r="F83" s="78">
        <v>1.06</v>
      </c>
      <c r="G83" s="78">
        <v>0.97</v>
      </c>
      <c r="H83" s="78">
        <v>0.92</v>
      </c>
      <c r="I83" s="78">
        <v>0.89</v>
      </c>
      <c r="J83" s="78">
        <v>0.94</v>
      </c>
      <c r="K83" s="78">
        <v>0.92</v>
      </c>
      <c r="L83" s="78">
        <v>0.91</v>
      </c>
      <c r="M83" s="78">
        <v>0.89</v>
      </c>
      <c r="N83" s="76"/>
      <c r="O83" s="76"/>
      <c r="P83" s="76"/>
      <c r="Q83" s="76"/>
      <c r="R83" s="76"/>
      <c r="S83" s="76"/>
      <c r="T83" s="76"/>
      <c r="U83" s="76"/>
      <c r="V83" s="76"/>
      <c r="W83" s="76"/>
      <c r="X83" s="76"/>
      <c r="AA83" s="77"/>
      <c r="AB83" s="77"/>
      <c r="AC83" s="77"/>
      <c r="AD83" s="77"/>
      <c r="AE83" s="77"/>
      <c r="AF83" s="77"/>
      <c r="AG83" s="77"/>
      <c r="AH83" s="77"/>
      <c r="AI83" s="77"/>
      <c r="AJ83" s="77"/>
      <c r="AK83" s="77"/>
    </row>
    <row r="84" spans="2:37">
      <c r="B84" s="3" t="s">
        <v>203</v>
      </c>
      <c r="C84" s="78">
        <v>1.04</v>
      </c>
      <c r="D84" s="78">
        <v>1.05</v>
      </c>
      <c r="E84" s="78">
        <v>1.05</v>
      </c>
      <c r="F84" s="78">
        <v>1.06</v>
      </c>
      <c r="G84" s="78">
        <v>0.97</v>
      </c>
      <c r="H84" s="78">
        <v>0.92</v>
      </c>
      <c r="I84" s="78">
        <v>0.89</v>
      </c>
      <c r="J84" s="78">
        <v>0.94</v>
      </c>
      <c r="K84" s="78">
        <v>0.93</v>
      </c>
      <c r="L84" s="78">
        <v>0.92</v>
      </c>
      <c r="M84" s="78">
        <v>0.9</v>
      </c>
      <c r="N84" s="76"/>
      <c r="O84" s="76"/>
      <c r="P84" s="76"/>
      <c r="Q84" s="76"/>
      <c r="R84" s="76"/>
      <c r="S84" s="76"/>
      <c r="T84" s="76"/>
      <c r="U84" s="76"/>
      <c r="V84" s="76"/>
      <c r="W84" s="76"/>
      <c r="X84" s="76"/>
      <c r="AA84" s="77"/>
      <c r="AB84" s="77"/>
      <c r="AC84" s="77"/>
      <c r="AD84" s="77"/>
      <c r="AE84" s="77"/>
      <c r="AF84" s="77"/>
      <c r="AG84" s="77"/>
      <c r="AH84" s="77"/>
      <c r="AI84" s="77"/>
      <c r="AJ84" s="77"/>
      <c r="AK84" s="77"/>
    </row>
    <row r="85" spans="2:37">
      <c r="B85" s="3" t="s">
        <v>204</v>
      </c>
      <c r="C85" s="78">
        <v>1.1100000000000001</v>
      </c>
      <c r="D85" s="78">
        <v>1.1200000000000001</v>
      </c>
      <c r="E85" s="78">
        <v>1.1200000000000001</v>
      </c>
      <c r="F85" s="78">
        <v>1.1399999999999999</v>
      </c>
      <c r="G85" s="78">
        <v>1.05</v>
      </c>
      <c r="H85" s="78">
        <v>1</v>
      </c>
      <c r="I85" s="78">
        <v>0.99</v>
      </c>
      <c r="J85" s="78">
        <v>1.01</v>
      </c>
      <c r="K85" s="78">
        <v>1.01</v>
      </c>
      <c r="L85" s="78">
        <v>1</v>
      </c>
      <c r="M85" s="78">
        <v>0.99</v>
      </c>
      <c r="N85" s="76"/>
      <c r="O85" s="76"/>
      <c r="P85" s="76"/>
      <c r="Q85" s="76"/>
      <c r="R85" s="76"/>
      <c r="S85" s="76"/>
      <c r="T85" s="76"/>
      <c r="U85" s="76"/>
      <c r="V85" s="76"/>
      <c r="W85" s="76"/>
      <c r="X85" s="76"/>
      <c r="AA85" s="77"/>
      <c r="AB85" s="77"/>
      <c r="AC85" s="77"/>
      <c r="AD85" s="77"/>
      <c r="AE85" s="77"/>
      <c r="AF85" s="77"/>
      <c r="AG85" s="77"/>
      <c r="AH85" s="77"/>
      <c r="AI85" s="77"/>
      <c r="AJ85" s="77"/>
      <c r="AK85" s="77"/>
    </row>
    <row r="86" spans="2:37">
      <c r="B86" s="3" t="s">
        <v>205</v>
      </c>
      <c r="C86" s="78">
        <v>1.07</v>
      </c>
      <c r="D86" s="78">
        <v>1.07</v>
      </c>
      <c r="E86" s="78">
        <v>1.07</v>
      </c>
      <c r="F86" s="78">
        <v>1.08</v>
      </c>
      <c r="G86" s="78">
        <v>1.01</v>
      </c>
      <c r="H86" s="78">
        <v>0.97</v>
      </c>
      <c r="I86" s="78">
        <v>0.96</v>
      </c>
      <c r="J86" s="78">
        <v>0.98</v>
      </c>
      <c r="K86" s="78">
        <v>0.98</v>
      </c>
      <c r="L86" s="78">
        <v>0.97</v>
      </c>
      <c r="M86" s="78">
        <v>0.96</v>
      </c>
      <c r="N86" s="76"/>
      <c r="O86" s="76"/>
      <c r="P86" s="76"/>
      <c r="Q86" s="76"/>
      <c r="R86" s="76"/>
      <c r="S86" s="76"/>
      <c r="T86" s="76"/>
      <c r="U86" s="76"/>
      <c r="V86" s="76"/>
      <c r="W86" s="76"/>
      <c r="X86" s="76"/>
      <c r="AA86" s="77"/>
      <c r="AB86" s="77"/>
      <c r="AC86" s="77"/>
      <c r="AD86" s="77"/>
      <c r="AE86" s="77"/>
      <c r="AF86" s="77"/>
      <c r="AG86" s="77"/>
      <c r="AH86" s="77"/>
      <c r="AI86" s="77"/>
      <c r="AJ86" s="77"/>
      <c r="AK86" s="77"/>
    </row>
    <row r="87" spans="2:37">
      <c r="B87" s="3" t="s">
        <v>206</v>
      </c>
      <c r="C87" s="78">
        <v>1.07</v>
      </c>
      <c r="D87" s="78">
        <v>1.06</v>
      </c>
      <c r="E87" s="78">
        <v>1.06</v>
      </c>
      <c r="F87" s="78">
        <v>1.07</v>
      </c>
      <c r="G87" s="78">
        <v>1.22</v>
      </c>
      <c r="H87" s="78">
        <v>1.34</v>
      </c>
      <c r="I87" s="78">
        <v>1.42</v>
      </c>
      <c r="J87" s="78">
        <v>1.26</v>
      </c>
      <c r="K87" s="78">
        <v>1.32</v>
      </c>
      <c r="L87" s="78">
        <v>1.36</v>
      </c>
      <c r="M87" s="78">
        <v>1.42</v>
      </c>
      <c r="N87" s="76"/>
      <c r="O87" s="76"/>
      <c r="P87" s="76"/>
      <c r="Q87" s="76"/>
      <c r="R87" s="76"/>
      <c r="S87" s="76"/>
      <c r="T87" s="76"/>
      <c r="U87" s="76"/>
      <c r="V87" s="76"/>
      <c r="W87" s="76"/>
      <c r="X87" s="76"/>
      <c r="AA87" s="77"/>
      <c r="AB87" s="77"/>
      <c r="AC87" s="77"/>
      <c r="AD87" s="77"/>
      <c r="AE87" s="77"/>
      <c r="AF87" s="77"/>
      <c r="AG87" s="77"/>
      <c r="AH87" s="77"/>
      <c r="AI87" s="77"/>
      <c r="AJ87" s="77"/>
      <c r="AK87" s="77"/>
    </row>
    <row r="88" spans="2:37">
      <c r="B88" s="3" t="s">
        <v>207</v>
      </c>
      <c r="C88" s="78">
        <v>1.03</v>
      </c>
      <c r="D88" s="78">
        <v>1.03</v>
      </c>
      <c r="E88" s="78">
        <v>1.03</v>
      </c>
      <c r="F88" s="78">
        <v>1.04</v>
      </c>
      <c r="G88" s="78">
        <v>1.01</v>
      </c>
      <c r="H88" s="78">
        <v>1</v>
      </c>
      <c r="I88" s="78">
        <v>0.99</v>
      </c>
      <c r="J88" s="78">
        <v>1</v>
      </c>
      <c r="K88" s="78">
        <v>1</v>
      </c>
      <c r="L88" s="78">
        <v>1</v>
      </c>
      <c r="M88" s="78">
        <v>0.99</v>
      </c>
      <c r="N88" s="76"/>
      <c r="O88" s="76"/>
      <c r="P88" s="76"/>
      <c r="Q88" s="76"/>
      <c r="R88" s="76"/>
      <c r="S88" s="76"/>
      <c r="T88" s="76"/>
      <c r="U88" s="76"/>
      <c r="V88" s="76"/>
      <c r="W88" s="76"/>
      <c r="X88" s="76"/>
      <c r="AA88" s="77"/>
      <c r="AB88" s="77"/>
      <c r="AC88" s="77"/>
      <c r="AD88" s="77"/>
      <c r="AE88" s="77"/>
      <c r="AF88" s="77"/>
      <c r="AG88" s="77"/>
      <c r="AH88" s="77"/>
      <c r="AI88" s="77"/>
      <c r="AJ88" s="77"/>
      <c r="AK88" s="77"/>
    </row>
    <row r="89" spans="2:37">
      <c r="B89" s="3" t="s">
        <v>208</v>
      </c>
      <c r="C89" s="78">
        <v>1.04</v>
      </c>
      <c r="D89" s="78">
        <v>1.04</v>
      </c>
      <c r="E89" s="78">
        <v>1.04</v>
      </c>
      <c r="F89" s="78">
        <v>1.04</v>
      </c>
      <c r="G89" s="78">
        <v>1.04</v>
      </c>
      <c r="H89" s="78">
        <v>1.04</v>
      </c>
      <c r="I89" s="78">
        <v>1.05</v>
      </c>
      <c r="J89" s="78">
        <v>1.03</v>
      </c>
      <c r="K89" s="78">
        <v>1.04</v>
      </c>
      <c r="L89" s="78">
        <v>1.04</v>
      </c>
      <c r="M89" s="78">
        <v>1.05</v>
      </c>
      <c r="N89" s="76"/>
      <c r="O89" s="76"/>
      <c r="P89" s="76"/>
      <c r="Q89" s="76"/>
      <c r="R89" s="76"/>
      <c r="S89" s="76"/>
      <c r="T89" s="76"/>
      <c r="U89" s="76"/>
      <c r="V89" s="76"/>
      <c r="W89" s="76"/>
      <c r="X89" s="76"/>
      <c r="AA89" s="77"/>
      <c r="AB89" s="77"/>
      <c r="AC89" s="77"/>
      <c r="AD89" s="77"/>
      <c r="AE89" s="77"/>
      <c r="AF89" s="77"/>
      <c r="AG89" s="77"/>
      <c r="AH89" s="77"/>
      <c r="AI89" s="77"/>
      <c r="AJ89" s="77"/>
      <c r="AK89" s="77"/>
    </row>
    <row r="90" spans="2:37">
      <c r="B90" s="3" t="s">
        <v>209</v>
      </c>
      <c r="C90" s="78">
        <v>1.08</v>
      </c>
      <c r="D90" s="78">
        <v>1.08</v>
      </c>
      <c r="E90" s="78">
        <v>1.08</v>
      </c>
      <c r="F90" s="78">
        <v>1.0900000000000001</v>
      </c>
      <c r="G90" s="78">
        <v>1.06</v>
      </c>
      <c r="H90" s="78">
        <v>1.06</v>
      </c>
      <c r="I90" s="78">
        <v>1.06</v>
      </c>
      <c r="J90" s="78">
        <v>1.05</v>
      </c>
      <c r="K90" s="78">
        <v>1.05</v>
      </c>
      <c r="L90" s="78">
        <v>1.06</v>
      </c>
      <c r="M90" s="78">
        <v>1.06</v>
      </c>
      <c r="N90" s="76"/>
      <c r="O90" s="76"/>
      <c r="P90" s="76"/>
      <c r="Q90" s="76"/>
      <c r="R90" s="76"/>
      <c r="S90" s="76"/>
      <c r="T90" s="76"/>
      <c r="U90" s="76"/>
      <c r="V90" s="76"/>
      <c r="W90" s="76"/>
      <c r="X90" s="76"/>
      <c r="AA90" s="77"/>
      <c r="AB90" s="77"/>
      <c r="AC90" s="77"/>
      <c r="AD90" s="77"/>
      <c r="AE90" s="77"/>
      <c r="AF90" s="77"/>
      <c r="AG90" s="77"/>
      <c r="AH90" s="77"/>
      <c r="AI90" s="77"/>
      <c r="AJ90" s="77"/>
      <c r="AK90" s="77"/>
    </row>
    <row r="91" spans="2:37">
      <c r="B91" s="3" t="s">
        <v>210</v>
      </c>
      <c r="C91" s="78">
        <v>1.03</v>
      </c>
      <c r="D91" s="78">
        <v>1.03</v>
      </c>
      <c r="E91" s="78">
        <v>1.03</v>
      </c>
      <c r="F91" s="78">
        <v>1.04</v>
      </c>
      <c r="G91" s="78">
        <v>1.03</v>
      </c>
      <c r="H91" s="78">
        <v>1.02</v>
      </c>
      <c r="I91" s="78">
        <v>1.02</v>
      </c>
      <c r="J91" s="78">
        <v>1.02</v>
      </c>
      <c r="K91" s="78">
        <v>1.02</v>
      </c>
      <c r="L91" s="78">
        <v>1.02</v>
      </c>
      <c r="M91" s="78">
        <v>1.02</v>
      </c>
      <c r="N91" s="76"/>
      <c r="O91" s="76"/>
      <c r="P91" s="76"/>
      <c r="Q91" s="76"/>
      <c r="R91" s="76"/>
      <c r="S91" s="76"/>
      <c r="T91" s="76"/>
      <c r="U91" s="76"/>
      <c r="V91" s="76"/>
      <c r="W91" s="76"/>
      <c r="X91" s="76"/>
      <c r="AA91" s="77"/>
      <c r="AB91" s="77"/>
      <c r="AC91" s="77"/>
      <c r="AD91" s="77"/>
      <c r="AE91" s="77"/>
      <c r="AF91" s="77"/>
      <c r="AG91" s="77"/>
      <c r="AH91" s="77"/>
      <c r="AI91" s="77"/>
      <c r="AJ91" s="77"/>
      <c r="AK91" s="77"/>
    </row>
    <row r="92" spans="2:37">
      <c r="B92" s="3" t="s">
        <v>211</v>
      </c>
      <c r="C92" s="78">
        <v>1.2</v>
      </c>
      <c r="D92" s="78">
        <v>1.21</v>
      </c>
      <c r="E92" s="78">
        <v>1.21</v>
      </c>
      <c r="F92" s="78">
        <v>1.24</v>
      </c>
      <c r="G92" s="78">
        <v>1.1200000000000001</v>
      </c>
      <c r="H92" s="78">
        <v>1.07</v>
      </c>
      <c r="I92" s="78">
        <v>1.05</v>
      </c>
      <c r="J92" s="78">
        <v>1.06</v>
      </c>
      <c r="K92" s="78">
        <v>1.06</v>
      </c>
      <c r="L92" s="78">
        <v>1.07</v>
      </c>
      <c r="M92" s="78">
        <v>1.06</v>
      </c>
      <c r="N92" s="76"/>
      <c r="O92" s="76"/>
      <c r="P92" s="76"/>
      <c r="Q92" s="76"/>
      <c r="R92" s="76"/>
      <c r="S92" s="76"/>
      <c r="T92" s="76"/>
      <c r="U92" s="76"/>
      <c r="V92" s="76"/>
      <c r="W92" s="76"/>
      <c r="X92" s="76"/>
      <c r="AA92" s="77"/>
      <c r="AB92" s="77"/>
      <c r="AC92" s="77"/>
      <c r="AD92" s="77"/>
      <c r="AE92" s="77"/>
      <c r="AF92" s="77"/>
      <c r="AG92" s="77"/>
      <c r="AH92" s="77"/>
      <c r="AI92" s="77"/>
      <c r="AJ92" s="77"/>
      <c r="AK92" s="77"/>
    </row>
    <row r="93" spans="2:37">
      <c r="B93" s="3" t="s">
        <v>212</v>
      </c>
      <c r="C93" s="78">
        <v>1.1100000000000001</v>
      </c>
      <c r="D93" s="78">
        <v>1.1100000000000001</v>
      </c>
      <c r="E93" s="78">
        <v>1.1100000000000001</v>
      </c>
      <c r="F93" s="78">
        <v>1.1299999999999999</v>
      </c>
      <c r="G93" s="78">
        <v>1.03</v>
      </c>
      <c r="H93" s="78">
        <v>0.97</v>
      </c>
      <c r="I93" s="78">
        <v>0.95</v>
      </c>
      <c r="J93" s="78">
        <v>0.98</v>
      </c>
      <c r="K93" s="78">
        <v>0.97</v>
      </c>
      <c r="L93" s="78">
        <v>0.97</v>
      </c>
      <c r="M93" s="78">
        <v>0.95</v>
      </c>
      <c r="N93" s="76"/>
      <c r="O93" s="76"/>
      <c r="P93" s="76"/>
      <c r="Q93" s="76"/>
      <c r="R93" s="76"/>
      <c r="S93" s="76"/>
      <c r="T93" s="76"/>
      <c r="U93" s="76"/>
      <c r="V93" s="76"/>
      <c r="W93" s="76"/>
      <c r="X93" s="76"/>
      <c r="AA93" s="77"/>
      <c r="AB93" s="77"/>
      <c r="AC93" s="77"/>
      <c r="AD93" s="77"/>
      <c r="AE93" s="77"/>
      <c r="AF93" s="77"/>
      <c r="AG93" s="77"/>
      <c r="AH93" s="77"/>
      <c r="AI93" s="77"/>
      <c r="AJ93" s="77"/>
      <c r="AK93" s="77"/>
    </row>
    <row r="94" spans="2:37"/>
  </sheetData>
  <sheetProtection algorithmName="SHA-256" hashValue="fWKyoff5fqSHDqyQQfvWcrCaxjPqJy7wyHG23GOKzZQ=" saltValue="JAoydbLetSlySuMVPfpYpg==" spinCount="100000" sheet="1" objects="1" scenarios="1"/>
  <autoFilter ref="A5:AK93"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V50"/>
  <sheetViews>
    <sheetView zoomScale="85" zoomScaleNormal="85" workbookViewId="0">
      <selection activeCell="E15" sqref="E15"/>
    </sheetView>
  </sheetViews>
  <sheetFormatPr defaultColWidth="0" defaultRowHeight="14.25" customHeight="1" zeroHeight="1"/>
  <cols>
    <col min="1" max="1" width="3" style="1" customWidth="1"/>
    <col min="2" max="2" width="4.1796875" style="1" customWidth="1"/>
    <col min="3" max="3" width="42.453125" style="1" customWidth="1"/>
    <col min="4" max="4" width="10.54296875" style="1" bestFit="1" customWidth="1"/>
    <col min="5" max="5" width="11.81640625" style="1" customWidth="1"/>
    <col min="6" max="7" width="16" style="1" customWidth="1"/>
    <col min="8" max="8" width="9.81640625" style="1" hidden="1" customWidth="1"/>
    <col min="9" max="9" width="6.1796875" style="1" customWidth="1"/>
    <col min="10" max="10" width="8.81640625" style="1" hidden="1" customWidth="1"/>
    <col min="11" max="16384" width="9.1796875" style="1" hidden="1"/>
  </cols>
  <sheetData>
    <row r="1" spans="1:9" s="14" customFormat="1" ht="21" customHeight="1">
      <c r="A1" s="15" t="s">
        <v>213</v>
      </c>
      <c r="C1" s="20"/>
      <c r="D1" s="20"/>
      <c r="E1" s="20"/>
      <c r="F1" s="20"/>
      <c r="G1" s="20"/>
      <c r="H1" s="20"/>
      <c r="I1" s="20"/>
    </row>
    <row r="2" spans="1:9" s="14" customFormat="1" ht="13.5" customHeight="1">
      <c r="A2" s="20"/>
      <c r="B2" s="20"/>
      <c r="C2" s="20"/>
      <c r="D2" s="20"/>
      <c r="E2" s="20"/>
      <c r="F2" s="20"/>
      <c r="G2" s="20"/>
      <c r="H2" s="20"/>
      <c r="I2" s="20"/>
    </row>
    <row r="3" spans="1:9" ht="14.25" customHeight="1"/>
    <row r="4" spans="1:9" ht="58">
      <c r="C4" s="64" t="s">
        <v>214</v>
      </c>
      <c r="D4" s="67" t="s">
        <v>215</v>
      </c>
      <c r="E4" s="67" t="s">
        <v>216</v>
      </c>
      <c r="F4" s="67" t="s">
        <v>217</v>
      </c>
      <c r="G4" s="67" t="s">
        <v>218</v>
      </c>
    </row>
    <row r="5" spans="1:9" ht="14.5">
      <c r="C5" s="48"/>
      <c r="D5" s="66"/>
      <c r="E5" s="66"/>
      <c r="F5" s="66"/>
      <c r="G5" s="66"/>
      <c r="H5" s="24"/>
    </row>
    <row r="6" spans="1:9" ht="21">
      <c r="C6" s="1" t="s">
        <v>219</v>
      </c>
      <c r="D6" s="69">
        <f>D31</f>
        <v>971.5</v>
      </c>
      <c r="E6" s="69">
        <f>E31</f>
        <v>732.3</v>
      </c>
      <c r="F6" s="69">
        <f>ROUND(D6*$H6,2)</f>
        <v>242.88</v>
      </c>
      <c r="G6" s="69">
        <f>ROUND(E6*$H6,2)</f>
        <v>183.08</v>
      </c>
      <c r="H6" s="65">
        <v>0.25</v>
      </c>
    </row>
    <row r="7" spans="1:9" ht="21">
      <c r="C7" s="1" t="s">
        <v>220</v>
      </c>
      <c r="D7" s="69">
        <f>D32</f>
        <v>78.400000000000006</v>
      </c>
      <c r="E7" s="69">
        <f>E32</f>
        <v>59.1</v>
      </c>
      <c r="F7" s="69">
        <f>ROUND(D7*$H7,2)</f>
        <v>19.600000000000001</v>
      </c>
      <c r="G7" s="69">
        <f t="shared" ref="G7:G9" si="0">ROUND(E7*$H7,2)</f>
        <v>14.78</v>
      </c>
      <c r="H7" s="65">
        <v>0.25</v>
      </c>
    </row>
    <row r="8" spans="1:9" ht="21">
      <c r="C8" s="1" t="s">
        <v>221</v>
      </c>
      <c r="D8" s="70">
        <f>D43</f>
        <v>157.19999999999999</v>
      </c>
      <c r="E8" s="70">
        <f>E43</f>
        <v>74</v>
      </c>
      <c r="F8" s="69">
        <f>ROUND(D8*$H8,2)</f>
        <v>157.19999999999999</v>
      </c>
      <c r="G8" s="69">
        <f t="shared" si="0"/>
        <v>74</v>
      </c>
      <c r="H8" s="65">
        <v>1</v>
      </c>
    </row>
    <row r="9" spans="1:9" ht="21">
      <c r="C9" s="13" t="s">
        <v>222</v>
      </c>
      <c r="D9" s="71">
        <f>D33</f>
        <v>14.1</v>
      </c>
      <c r="E9" s="71">
        <f>E33</f>
        <v>10.6</v>
      </c>
      <c r="F9" s="71">
        <f t="shared" ref="F9" si="1">ROUND(D9*$H9,2)</f>
        <v>0</v>
      </c>
      <c r="G9" s="71">
        <f t="shared" si="0"/>
        <v>0</v>
      </c>
      <c r="H9" s="65">
        <v>0</v>
      </c>
    </row>
    <row r="10" spans="1:9" ht="18.649999999999999" customHeight="1">
      <c r="D10" s="23"/>
      <c r="E10" s="23" t="s">
        <v>223</v>
      </c>
      <c r="F10" s="72">
        <f>SUM(F6:F9)</f>
        <v>419.68</v>
      </c>
      <c r="G10" s="69">
        <f>SUM(G6:G9)</f>
        <v>271.86</v>
      </c>
    </row>
    <row r="11" spans="1:9" ht="18.649999999999999" customHeight="1">
      <c r="C11" s="13"/>
      <c r="D11" s="22"/>
      <c r="E11" s="22" t="s">
        <v>35</v>
      </c>
      <c r="F11" s="71">
        <f>F10*26</f>
        <v>10911.68</v>
      </c>
      <c r="G11" s="71">
        <f>G10*26</f>
        <v>7068.3600000000006</v>
      </c>
    </row>
    <row r="12" spans="1:9" ht="18.649999999999999" customHeight="1">
      <c r="D12" s="23"/>
      <c r="E12" s="23"/>
      <c r="F12" s="80"/>
      <c r="G12" s="23"/>
    </row>
    <row r="13" spans="1:9" ht="67.5" customHeight="1">
      <c r="C13" s="64" t="s">
        <v>224</v>
      </c>
      <c r="D13" s="67" t="s">
        <v>215</v>
      </c>
      <c r="E13" s="67" t="s">
        <v>216</v>
      </c>
      <c r="F13" s="67" t="s">
        <v>225</v>
      </c>
      <c r="G13" s="67" t="s">
        <v>226</v>
      </c>
    </row>
    <row r="14" spans="1:9" ht="15" customHeight="1">
      <c r="C14" s="48"/>
      <c r="D14" s="68"/>
      <c r="E14" s="68"/>
      <c r="F14" s="68"/>
      <c r="G14" s="68"/>
    </row>
    <row r="15" spans="1:9" ht="18.649999999999999" customHeight="1">
      <c r="C15" s="1" t="s">
        <v>227</v>
      </c>
      <c r="D15" s="69">
        <f>D31</f>
        <v>971.5</v>
      </c>
      <c r="E15" s="69">
        <f>E31</f>
        <v>732.3</v>
      </c>
      <c r="F15" s="69">
        <f>ROUND(D15*$H15,2)</f>
        <v>485.75</v>
      </c>
      <c r="G15" s="69">
        <f>ROUND(E15*$H15,2)</f>
        <v>366.15</v>
      </c>
      <c r="H15" s="65">
        <v>0.5</v>
      </c>
    </row>
    <row r="16" spans="1:9" ht="20.25" customHeight="1">
      <c r="C16" s="1" t="s">
        <v>220</v>
      </c>
      <c r="D16" s="69">
        <f>D32</f>
        <v>78.400000000000006</v>
      </c>
      <c r="E16" s="69">
        <f>E32</f>
        <v>59.1</v>
      </c>
      <c r="F16" s="69">
        <f>ROUND(D16*$H16,2)</f>
        <v>0</v>
      </c>
      <c r="G16" s="69">
        <f t="shared" ref="G16:G18" si="2">ROUND(E16*$H16,2)</f>
        <v>0</v>
      </c>
      <c r="H16" s="65">
        <v>0</v>
      </c>
    </row>
    <row r="17" spans="1:48" ht="18.649999999999999" customHeight="1">
      <c r="C17" s="1" t="s">
        <v>221</v>
      </c>
      <c r="D17" s="70">
        <f>D43</f>
        <v>157.19999999999999</v>
      </c>
      <c r="E17" s="70">
        <f>E43</f>
        <v>74</v>
      </c>
      <c r="F17" s="69">
        <f t="shared" ref="F17:F18" si="3">ROUND(D17*$H17,2)</f>
        <v>0</v>
      </c>
      <c r="G17" s="69">
        <f t="shared" si="2"/>
        <v>0</v>
      </c>
      <c r="H17" s="65">
        <v>0</v>
      </c>
    </row>
    <row r="18" spans="1:48" ht="18.649999999999999" customHeight="1">
      <c r="C18" s="13" t="s">
        <v>222</v>
      </c>
      <c r="D18" s="71">
        <f>D33</f>
        <v>14.1</v>
      </c>
      <c r="E18" s="71">
        <f>E33</f>
        <v>10.6</v>
      </c>
      <c r="F18" s="71">
        <f t="shared" si="3"/>
        <v>14.1</v>
      </c>
      <c r="G18" s="71">
        <f t="shared" si="2"/>
        <v>10.6</v>
      </c>
      <c r="H18" s="65">
        <v>1</v>
      </c>
    </row>
    <row r="19" spans="1:48" ht="18.649999999999999" customHeight="1">
      <c r="D19" s="23"/>
      <c r="E19" s="23" t="s">
        <v>223</v>
      </c>
      <c r="F19" s="72">
        <f>SUM(F15:F18)</f>
        <v>499.85</v>
      </c>
      <c r="G19" s="69">
        <f>SUM(G15:G18)</f>
        <v>376.75</v>
      </c>
    </row>
    <row r="20" spans="1:48" ht="18.649999999999999" customHeight="1">
      <c r="C20" s="13"/>
      <c r="D20" s="22"/>
      <c r="E20" s="22" t="s">
        <v>35</v>
      </c>
      <c r="F20" s="71">
        <f>F19*26</f>
        <v>12996.1</v>
      </c>
      <c r="G20" s="71">
        <f>G19*26</f>
        <v>9795.5</v>
      </c>
    </row>
    <row r="21" spans="1:48" ht="18.649999999999999" customHeight="1">
      <c r="D21" s="23"/>
      <c r="E21" s="23"/>
      <c r="F21" s="23"/>
      <c r="G21" s="23"/>
    </row>
    <row r="22" spans="1:48" ht="14.5">
      <c r="C22" s="26" t="s">
        <v>228</v>
      </c>
    </row>
    <row r="23" spans="1:48" ht="14.5">
      <c r="C23" s="26" t="s">
        <v>229</v>
      </c>
      <c r="F23" s="24"/>
    </row>
    <row r="24" spans="1:48" ht="14.5">
      <c r="C24" s="26" t="s">
        <v>230</v>
      </c>
      <c r="F24" s="24"/>
    </row>
    <row r="25" spans="1:48" ht="14.5">
      <c r="C25" s="26" t="s">
        <v>231</v>
      </c>
      <c r="F25" s="24"/>
    </row>
    <row r="26" spans="1:48" ht="14.5">
      <c r="C26" s="26" t="s">
        <v>232</v>
      </c>
      <c r="F26" s="24"/>
    </row>
    <row r="27" spans="1:48" ht="14.5">
      <c r="C27" s="26" t="s">
        <v>233</v>
      </c>
      <c r="F27" s="24"/>
    </row>
    <row r="28" spans="1:48" ht="14.25" customHeight="1"/>
    <row r="29" spans="1:48" customFormat="1" ht="14.5">
      <c r="A29" s="1"/>
      <c r="B29" s="27"/>
      <c r="C29" s="21"/>
      <c r="D29" s="21"/>
      <c r="E29" s="21"/>
      <c r="F29" s="21"/>
      <c r="G29" s="28"/>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ustomFormat="1" ht="14.5">
      <c r="A30" s="1"/>
      <c r="B30" s="29"/>
      <c r="C30" s="30" t="s">
        <v>234</v>
      </c>
      <c r="D30" s="30" t="s">
        <v>235</v>
      </c>
      <c r="E30" s="30" t="s">
        <v>236</v>
      </c>
      <c r="F30" s="30" t="s">
        <v>237</v>
      </c>
      <c r="G30" s="3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ustomFormat="1" ht="14.5">
      <c r="A31" s="1"/>
      <c r="B31" s="29"/>
      <c r="C31" s="1" t="s">
        <v>238</v>
      </c>
      <c r="D31" s="25">
        <v>971.5</v>
      </c>
      <c r="E31" s="25">
        <v>732.3</v>
      </c>
      <c r="F31" s="25">
        <f>E31*2</f>
        <v>1464.6</v>
      </c>
      <c r="G31" s="138"/>
      <c r="H31" s="24"/>
      <c r="I31" s="2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ustomFormat="1" ht="14.5">
      <c r="A32" s="1"/>
      <c r="B32" s="29"/>
      <c r="C32" s="1" t="s">
        <v>239</v>
      </c>
      <c r="D32" s="25">
        <v>78.400000000000006</v>
      </c>
      <c r="E32" s="25">
        <v>59.1</v>
      </c>
      <c r="F32" s="25">
        <f t="shared" ref="F32:F33" si="4">E32*2</f>
        <v>118.2</v>
      </c>
      <c r="G32" s="136"/>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ustomFormat="1" ht="14.5">
      <c r="A33" s="1"/>
      <c r="B33" s="29"/>
      <c r="C33" s="1" t="s">
        <v>240</v>
      </c>
      <c r="D33" s="25">
        <v>14.1</v>
      </c>
      <c r="E33" s="25">
        <v>10.6</v>
      </c>
      <c r="F33" s="25">
        <f t="shared" si="4"/>
        <v>21.2</v>
      </c>
      <c r="G33" s="3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ustomFormat="1" ht="14.5">
      <c r="A34" s="1"/>
      <c r="B34" s="29"/>
      <c r="C34" s="1" t="s">
        <v>241</v>
      </c>
      <c r="D34" s="25">
        <f>SUM(D31:D33)</f>
        <v>1064</v>
      </c>
      <c r="E34" s="25">
        <f t="shared" ref="E34:F34" si="5">SUM(E31:E33)</f>
        <v>802</v>
      </c>
      <c r="F34" s="25">
        <f t="shared" si="5"/>
        <v>1604</v>
      </c>
      <c r="G34" s="136"/>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ustomFormat="1" ht="14.5">
      <c r="A35" s="1"/>
      <c r="B35" s="29"/>
      <c r="C35" s="1"/>
      <c r="D35" s="25"/>
      <c r="E35" s="25"/>
      <c r="F35" s="25"/>
      <c r="G35" s="3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ustomFormat="1" ht="15" thickBot="1">
      <c r="A36" s="1"/>
      <c r="B36" s="29"/>
      <c r="C36" s="59" t="s">
        <v>242</v>
      </c>
      <c r="D36" s="60">
        <f>D34*26</f>
        <v>27664</v>
      </c>
      <c r="E36" s="60">
        <f>E34*26</f>
        <v>20852</v>
      </c>
      <c r="F36" s="60">
        <f>F34*26</f>
        <v>41704</v>
      </c>
      <c r="G36" s="3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ustomFormat="1" ht="15" thickTop="1">
      <c r="A37" s="1"/>
      <c r="B37" s="29"/>
      <c r="C37" s="1"/>
      <c r="D37" s="25"/>
      <c r="E37" s="25"/>
      <c r="F37" s="25"/>
      <c r="G37" s="3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ustomFormat="1" ht="14.5">
      <c r="A38" s="1"/>
      <c r="B38" s="29"/>
      <c r="C38" s="139" t="s">
        <v>243</v>
      </c>
      <c r="D38" s="25"/>
      <c r="E38" s="25"/>
      <c r="F38" s="25"/>
      <c r="G38" s="3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ustomFormat="1" ht="14.5">
      <c r="A39" s="1"/>
      <c r="B39" s="32"/>
      <c r="C39" s="137"/>
      <c r="D39" s="13"/>
      <c r="E39" s="33"/>
      <c r="F39" s="13"/>
      <c r="G39" s="34"/>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customFormat="1" ht="1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ustomFormat="1" ht="14.5">
      <c r="A41" s="1"/>
      <c r="B41" s="27"/>
      <c r="C41" s="21"/>
      <c r="D41" s="21"/>
      <c r="E41" s="21"/>
      <c r="F41" s="21"/>
      <c r="G41" s="2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ht="14.5">
      <c r="B42" s="29"/>
      <c r="C42" s="30" t="s">
        <v>244</v>
      </c>
      <c r="D42" s="30" t="s">
        <v>245</v>
      </c>
      <c r="E42" s="30" t="s">
        <v>236</v>
      </c>
      <c r="F42" s="30" t="s">
        <v>237</v>
      </c>
      <c r="G42" s="31"/>
    </row>
    <row r="43" spans="1:48" ht="14.5">
      <c r="B43" s="29"/>
      <c r="C43" s="2" t="s">
        <v>246</v>
      </c>
      <c r="D43" s="35">
        <v>157.19999999999999</v>
      </c>
      <c r="E43" s="35">
        <f>F43/2</f>
        <v>74</v>
      </c>
      <c r="F43" s="35">
        <v>148</v>
      </c>
      <c r="G43" s="31"/>
    </row>
    <row r="44" spans="1:48" ht="14.5">
      <c r="B44" s="29"/>
      <c r="C44" s="2"/>
      <c r="D44" s="25"/>
      <c r="E44" s="25"/>
      <c r="F44" s="25"/>
      <c r="G44" s="31"/>
    </row>
    <row r="45" spans="1:48" ht="15" thickBot="1">
      <c r="B45" s="29"/>
      <c r="C45" s="59" t="s">
        <v>242</v>
      </c>
      <c r="D45" s="60">
        <f>D43*26</f>
        <v>4087.2</v>
      </c>
      <c r="E45" s="60">
        <f>F45/2</f>
        <v>1924</v>
      </c>
      <c r="F45" s="60">
        <f>F43*26</f>
        <v>3848</v>
      </c>
      <c r="G45" s="31"/>
    </row>
    <row r="46" spans="1:48" ht="15" thickTop="1">
      <c r="B46" s="29"/>
      <c r="D46" s="36"/>
      <c r="E46" s="24"/>
      <c r="G46" s="31"/>
    </row>
    <row r="47" spans="1:48" ht="14.5">
      <c r="B47" s="29"/>
      <c r="C47" s="139" t="s">
        <v>243</v>
      </c>
      <c r="D47" s="36"/>
      <c r="E47" s="24"/>
      <c r="G47" s="31"/>
    </row>
    <row r="48" spans="1:48" ht="14.25" customHeight="1">
      <c r="B48" s="32"/>
      <c r="C48" s="13"/>
      <c r="D48" s="33"/>
      <c r="E48" s="13"/>
      <c r="F48" s="13"/>
      <c r="G48" s="34"/>
    </row>
    <row r="49" spans="2:2" ht="14.25" customHeight="1"/>
    <row r="50" spans="2:2" ht="14.25" customHeight="1">
      <c r="B50" s="1" t="s">
        <v>258</v>
      </c>
    </row>
  </sheetData>
  <sheetProtection algorithmName="SHA-256" hashValue="zPrjTTniI7OnTMWEN7N6AotIDKEd1MxcFqnazxfYNCs=" saltValue="krmfcnxxASSQYcGncDuSrA==" spinCount="100000" sheet="1" objects="1" scenarios="1"/>
  <hyperlinks>
    <hyperlink ref="C38" r:id="rId1" xr:uid="{81ACBE95-D4B1-49C7-914B-31A8B06EB36F}"/>
    <hyperlink ref="C47" r:id="rId2" xr:uid="{DF64BDEB-35F5-485D-A51E-870C5FE67B9D}"/>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17"/>
  <sheetViews>
    <sheetView zoomScale="85" zoomScaleNormal="85" workbookViewId="0"/>
  </sheetViews>
  <sheetFormatPr defaultColWidth="0" defaultRowHeight="14.5" zeroHeight="1"/>
  <cols>
    <col min="1" max="1" width="9" customWidth="1"/>
    <col min="2" max="2" width="71.453125" customWidth="1"/>
    <col min="3" max="3" width="11.1796875" customWidth="1"/>
    <col min="4" max="4" width="2.1796875" customWidth="1"/>
    <col min="5" max="16384" width="9" hidden="1"/>
  </cols>
  <sheetData>
    <row r="1" spans="1:4" ht="21">
      <c r="A1" s="15" t="s">
        <v>247</v>
      </c>
      <c r="B1" s="15"/>
      <c r="C1" s="15"/>
      <c r="D1" s="15"/>
    </row>
    <row r="2" spans="1:4" ht="12.75" customHeight="1">
      <c r="A2" s="14"/>
      <c r="B2" s="14"/>
      <c r="C2" s="14"/>
      <c r="D2" s="14"/>
    </row>
    <row r="3" spans="1:4" s="1" customFormat="1" ht="12.75" customHeight="1"/>
    <row r="4" spans="1:4" ht="29.9" customHeight="1">
      <c r="A4" s="165" t="s">
        <v>248</v>
      </c>
      <c r="B4" s="165"/>
      <c r="C4" s="165"/>
      <c r="D4" s="2"/>
    </row>
    <row r="5" spans="1:4" ht="12" customHeight="1">
      <c r="A5" s="2"/>
      <c r="B5" s="2"/>
      <c r="C5" s="2"/>
      <c r="D5" s="2"/>
    </row>
    <row r="6" spans="1:4">
      <c r="A6" s="63" t="s">
        <v>249</v>
      </c>
      <c r="B6" s="63" t="s">
        <v>250</v>
      </c>
      <c r="C6" s="63" t="s">
        <v>251</v>
      </c>
      <c r="D6" s="2"/>
    </row>
    <row r="7" spans="1:4" ht="29">
      <c r="A7" s="61">
        <v>1</v>
      </c>
      <c r="B7" s="81" t="s">
        <v>252</v>
      </c>
      <c r="C7" s="62" t="s">
        <v>41</v>
      </c>
      <c r="D7" s="2"/>
    </row>
    <row r="8" spans="1:4" ht="43.5">
      <c r="A8" s="61">
        <v>1.1000000000000001</v>
      </c>
      <c r="B8" s="81" t="s">
        <v>256</v>
      </c>
      <c r="C8" s="62" t="s">
        <v>278</v>
      </c>
      <c r="D8" s="2"/>
    </row>
    <row r="9" spans="1:4" s="1" customFormat="1" ht="43.5">
      <c r="A9" s="61">
        <v>1.1000000000000001</v>
      </c>
      <c r="B9" s="81" t="s">
        <v>259</v>
      </c>
      <c r="C9" s="62" t="s">
        <v>278</v>
      </c>
    </row>
    <row r="10" spans="1:4" s="1" customFormat="1" ht="29">
      <c r="A10" s="61">
        <v>1.1000000000000001</v>
      </c>
      <c r="B10" s="81" t="s">
        <v>277</v>
      </c>
      <c r="C10" s="62" t="s">
        <v>278</v>
      </c>
    </row>
    <row r="11" spans="1:4" s="1" customFormat="1"/>
    <row r="12" spans="1:4" s="1" customFormat="1"/>
    <row r="13" spans="1:4" s="1" customFormat="1" hidden="1"/>
    <row r="14" spans="1:4" s="1" customFormat="1" hidden="1"/>
    <row r="15" spans="1:4" s="1" customFormat="1" hidden="1"/>
    <row r="16" spans="1:4" s="1" customFormat="1" hidden="1"/>
    <row r="17" s="1" customFormat="1" hidden="1"/>
  </sheetData>
  <sheetProtection algorithmName="SHA-256" hashValue="towVa1TO3NqA+VPErtwcQ5SdIFwHpTqX2KwWckoxwJM=" saltValue="zcxqbiqCRb8u/aYRVo3LuA==" spinCount="100000" sheet="1" objects="1" scenarios="1"/>
  <mergeCells count="1">
    <mergeCell ref="A4:C4"/>
  </mergeCells>
  <phoneticPr fontId="2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7" ma:contentTypeDescription="Create a new document." ma:contentTypeScope="" ma:versionID="4a66e5d34d7612d85db4ed99abbfe3fe">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8dfe4e7d604aa17ed0c2a592924a8d5a"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3008f86-ec38-484e-8e3a-bde2ea90810a}"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166185-B269-4A29-9A6D-906F8ECE3AC1}">
  <ds:schemaRefs>
    <ds:schemaRef ds:uri="http://purl.org/dc/dcmitype/"/>
    <ds:schemaRef ds:uri="http://schemas.microsoft.com/office/2006/documentManagement/types"/>
    <ds:schemaRef ds:uri="http://schemas.microsoft.com/office/2006/metadata/properties"/>
    <ds:schemaRef ds:uri="a2598ba4-4db0-4ba6-86e6-e93586821996"/>
    <ds:schemaRef ds:uri="http://purl.org/dc/elements/1.1/"/>
    <ds:schemaRef ds:uri="http://schemas.microsoft.com/office/infopath/2007/PartnerControls"/>
    <ds:schemaRef ds:uri="http://schemas.openxmlformats.org/package/2006/metadata/core-properties"/>
    <ds:schemaRef ds:uri="62e6d7e0-8f69-4736-9de7-41af03e42ea2"/>
    <ds:schemaRef ds:uri="http://www.w3.org/XML/1998/namespace"/>
    <ds:schemaRef ds:uri="http://purl.org/dc/terms/"/>
  </ds:schemaRefs>
</ds:datastoreItem>
</file>

<file path=customXml/itemProps2.xml><?xml version="1.0" encoding="utf-8"?>
<ds:datastoreItem xmlns:ds="http://schemas.openxmlformats.org/officeDocument/2006/customXml" ds:itemID="{E637729B-3A8A-40FA-954E-B601D0CD7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183386-61D5-4BDD-B4FC-FC00CA1F39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Income</vt:lpstr>
      <vt:lpstr>Annual Base Prices</vt:lpstr>
      <vt:lpstr>Appendix G</vt:lpstr>
      <vt:lpstr>Location Factors</vt:lpstr>
      <vt:lpstr>MRRC</vt:lpstr>
      <vt:lpstr>Version</vt:lpstr>
      <vt:lpstr>'Appendix G'!_Ref114560611</vt:lpstr>
      <vt:lpstr>'Appendix G'!Group1</vt:lpstr>
      <vt:lpstr>Group1</vt:lpstr>
      <vt:lpstr>Group2</vt:lpstr>
      <vt:lpstr>Group3</vt:lpstr>
      <vt:lpstr>'Appendix G'!II</vt:lpstr>
      <vt:lpstr>II</vt:lpstr>
      <vt:lpstr>IM</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Rundle, Vincent</dc:creator>
  <cp:keywords/>
  <dc:description/>
  <cp:lastModifiedBy>Rundle, Vincent</cp:lastModifiedBy>
  <cp:revision/>
  <dcterms:created xsi:type="dcterms:W3CDTF">2019-08-16T01:05:16Z</dcterms:created>
  <dcterms:modified xsi:type="dcterms:W3CDTF">2023-05-05T05:53:12Z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MediaServiceImageTags">
    <vt:lpwstr/>
  </property>
  <property fmtid="{D5CDD505-2E9C-101B-9397-08002B2CF9AE}" pid="4" name="MSIP_Label_2b83f8d7-e91f-4eee-a336-52a8061c0503_Enabled">
    <vt:lpwstr>true</vt:lpwstr>
  </property>
  <property fmtid="{D5CDD505-2E9C-101B-9397-08002B2CF9AE}" pid="5" name="MSIP_Label_2b83f8d7-e91f-4eee-a336-52a8061c0503_SetDate">
    <vt:lpwstr>2022-06-29T02:52:27Z</vt:lpwstr>
  </property>
  <property fmtid="{D5CDD505-2E9C-101B-9397-08002B2CF9AE}" pid="6" name="MSIP_Label_2b83f8d7-e91f-4eee-a336-52a8061c0503_Method">
    <vt:lpwstr>Privileged</vt:lpwstr>
  </property>
  <property fmtid="{D5CDD505-2E9C-101B-9397-08002B2CF9AE}" pid="7" name="MSIP_Label_2b83f8d7-e91f-4eee-a336-52a8061c0503_Name">
    <vt:lpwstr>OFFICIAL</vt:lpwstr>
  </property>
  <property fmtid="{D5CDD505-2E9C-101B-9397-08002B2CF9AE}" pid="8" name="MSIP_Label_2b83f8d7-e91f-4eee-a336-52a8061c0503_SiteId">
    <vt:lpwstr>cd778b65-752d-454a-87cf-b9990fe58993</vt:lpwstr>
  </property>
  <property fmtid="{D5CDD505-2E9C-101B-9397-08002B2CF9AE}" pid="9" name="MSIP_Label_2b83f8d7-e91f-4eee-a336-52a8061c0503_ActionId">
    <vt:lpwstr>79b722c8-bba1-40ba-8b46-85b3a5e9e3ea</vt:lpwstr>
  </property>
  <property fmtid="{D5CDD505-2E9C-101B-9397-08002B2CF9AE}" pid="10" name="MSIP_Label_2b83f8d7-e91f-4eee-a336-52a8061c0503_ContentBits">
    <vt:lpwstr>0</vt:lpwstr>
  </property>
</Properties>
</file>