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5.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R:\Secured\Price_Regulation_Unit\2. Deployment\Guides\05. NDIS SDA Calculator\NDIS SDA Calculator 2021-22\"/>
    </mc:Choice>
  </mc:AlternateContent>
  <workbookProtection workbookAlgorithmName="SHA-512" workbookHashValue="tarhyLektzqy9zCUuBZS/Hc8/grQcRB7Y370qgGaHsjg28v1Zuq7VK6n6EqhCwHgyqKNhA/EcWLRkuzOPibXBw==" workbookSaltValue="IZvTjkoaPAy8oMz43i2WdQ==" workbookSpinCount="100000" lockStructure="1"/>
  <bookViews>
    <workbookView xWindow="0" yWindow="0" windowWidth="20520" windowHeight="9090"/>
  </bookViews>
  <sheets>
    <sheet name="Income" sheetId="8" r:id="rId1"/>
    <sheet name="Base Prices" sheetId="2" r:id="rId2"/>
    <sheet name="Location Factors" sheetId="1" r:id="rId3"/>
    <sheet name="MRRC" sheetId="6" r:id="rId4"/>
    <sheet name="Version" sheetId="4" r:id="rId5"/>
  </sheets>
  <externalReferences>
    <externalReference r:id="rId6"/>
  </externalReferences>
  <definedNames>
    <definedName name="_xlnm._FilterDatabase" localSheetId="1" hidden="1">'Base Prices'!$A$2:$R$2</definedName>
    <definedName name="_xlnm._FilterDatabase" localSheetId="2" hidden="1">'Location Factors'!$A$5:$AK$93</definedName>
    <definedName name="Group1">'Base Prices'!$G$8:$P$18</definedName>
    <definedName name="Group2">'Base Prices'!$G$23:$P$33</definedName>
    <definedName name="Group3">'Base Prices'!$G$38:$P$82</definedName>
    <definedName name="II">'Base Prices'!$N$13:$N$18</definedName>
    <definedName name="IM">'Base Prices'!$N$28:$N$33</definedName>
    <definedName name="RentContr">'[1]Scenario Selector'!$E$13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3" i="6" l="1"/>
  <c r="H35" i="8" l="1"/>
  <c r="H33" i="8"/>
  <c r="H29" i="8"/>
  <c r="E17" i="6" l="1"/>
  <c r="D17" i="6"/>
  <c r="E15" i="6" l="1"/>
  <c r="E16" i="6"/>
  <c r="G16" i="6" s="1"/>
  <c r="E18" i="6"/>
  <c r="G18" i="6" s="1"/>
  <c r="D18" i="6"/>
  <c r="F18" i="6" s="1"/>
  <c r="D16" i="6"/>
  <c r="F16" i="6" s="1"/>
  <c r="D15" i="6"/>
  <c r="F15" i="6" s="1"/>
  <c r="G15" i="6"/>
  <c r="E6" i="6"/>
  <c r="G6" i="6" s="1"/>
  <c r="E7" i="6"/>
  <c r="G7" i="6" s="1"/>
  <c r="E9" i="6"/>
  <c r="G9" i="6" s="1"/>
  <c r="D9" i="6"/>
  <c r="F9" i="6" s="1"/>
  <c r="D8" i="6"/>
  <c r="F8" i="6" s="1"/>
  <c r="D7" i="6"/>
  <c r="F7" i="6" s="1"/>
  <c r="D6" i="6"/>
  <c r="F6" i="6" s="1"/>
  <c r="F10" i="6" l="1"/>
  <c r="F11" i="6" s="1"/>
  <c r="G41" i="8" s="1"/>
  <c r="L27" i="8" l="1"/>
  <c r="H22" i="8"/>
  <c r="H18" i="8"/>
  <c r="L17" i="8" s="1"/>
  <c r="L16" i="8"/>
  <c r="H16" i="8"/>
  <c r="L15" i="8"/>
  <c r="H13" i="8"/>
  <c r="L13" i="8" s="1"/>
  <c r="L9" i="8"/>
  <c r="L11" i="8" s="1"/>
  <c r="L31" i="8" s="1"/>
  <c r="H19" i="8" l="1"/>
  <c r="L21" i="8"/>
  <c r="H23" i="8" s="1"/>
  <c r="E34" i="6"/>
  <c r="F34" i="6"/>
  <c r="D34" i="6"/>
  <c r="H25" i="8" l="1"/>
  <c r="F41" i="8" l="1"/>
  <c r="F42" i="8" l="1"/>
  <c r="H41" i="8"/>
  <c r="I41" i="8" s="1"/>
  <c r="F43" i="8"/>
  <c r="D36" i="6"/>
  <c r="F45" i="6"/>
  <c r="E45" i="6" s="1"/>
  <c r="G17" i="6" s="1"/>
  <c r="G19" i="6" s="1"/>
  <c r="G20" i="6" s="1"/>
  <c r="D45" i="6"/>
  <c r="F17" i="6" s="1"/>
  <c r="F19" i="6" s="1"/>
  <c r="F20" i="6" s="1"/>
  <c r="E8" i="6"/>
  <c r="G8" i="6" s="1"/>
  <c r="F36" i="6"/>
  <c r="E36" i="6"/>
  <c r="G10" i="6" l="1"/>
  <c r="G11" i="6" l="1"/>
  <c r="G42" i="8" l="1"/>
  <c r="H42" i="8" s="1"/>
  <c r="I42" i="8" s="1"/>
  <c r="G43" i="8"/>
  <c r="H43" i="8" s="1"/>
  <c r="I43" i="8" s="1"/>
</calcChain>
</file>

<file path=xl/sharedStrings.xml><?xml version="1.0" encoding="utf-8"?>
<sst xmlns="http://schemas.openxmlformats.org/spreadsheetml/2006/main" count="433" uniqueCount="260">
  <si>
    <t>Specialist Disability Accommodation</t>
  </si>
  <si>
    <t>Location Factors</t>
  </si>
  <si>
    <t>Apartment, 1 bedroom, 1 resident</t>
  </si>
  <si>
    <t>Apartment, 2 bedrooms, 1 resident</t>
  </si>
  <si>
    <t>Apartment, 2 bedrooms, 2 residents</t>
  </si>
  <si>
    <t>Apartment, 3 bedrooms, 2 residents</t>
  </si>
  <si>
    <t>Villa/Duplex/Townhouse, 1 resident</t>
  </si>
  <si>
    <t>Villa/Duplex/townhouse, 2 residents</t>
  </si>
  <si>
    <t>Villa/Duplex/townhouse, 3 residents</t>
  </si>
  <si>
    <t>House, 2 residents</t>
  </si>
  <si>
    <t>House, 3 residents</t>
  </si>
  <si>
    <t>Group home, 4 residents</t>
  </si>
  <si>
    <t>Group home, 5 residents</t>
  </si>
  <si>
    <t>Median capital city</t>
  </si>
  <si>
    <t>ACT - Australian Capital Territory</t>
  </si>
  <si>
    <t>NSW - Capital Region</t>
  </si>
  <si>
    <t>NSW - Central Coast</t>
  </si>
  <si>
    <t>NSW - Central West</t>
  </si>
  <si>
    <t>NSW - Coffs Harbour - Grafton</t>
  </si>
  <si>
    <t>NSW - Far West and Orana</t>
  </si>
  <si>
    <t>NSW - Hunter Valley exc Newcastle</t>
  </si>
  <si>
    <t>NSW - Illawarra</t>
  </si>
  <si>
    <t>NSW - Mid North Coast</t>
  </si>
  <si>
    <t>NSW - Murray</t>
  </si>
  <si>
    <t>NSW - New England and North West</t>
  </si>
  <si>
    <t>NSW - Newcastle and Lake Macquarie</t>
  </si>
  <si>
    <t>NSW - Richmond - Tweed</t>
  </si>
  <si>
    <t>NSW - Riverina</t>
  </si>
  <si>
    <t>NSW - Southern Highlands and Shoalhaven</t>
  </si>
  <si>
    <t>NSW - Sydney - Baulkham Hills and Hawkesbury</t>
  </si>
  <si>
    <t>NSW - Sydney - Blacktown</t>
  </si>
  <si>
    <t>NSW - Sydney - City and Inner South</t>
  </si>
  <si>
    <t>NSW - Sydney - Eastern Suburbs</t>
  </si>
  <si>
    <t>NSW - Sydney - Inner South West</t>
  </si>
  <si>
    <t>NSW - Sydney - Inner West</t>
  </si>
  <si>
    <t>NSW - Sydney - North Sydney and Hornsby</t>
  </si>
  <si>
    <t>NSW - Sydney - Northern Beaches</t>
  </si>
  <si>
    <t>NSW - Sydney - Outer South West</t>
  </si>
  <si>
    <t>NSW - Sydney - Outer West and Blue Mountains</t>
  </si>
  <si>
    <t>NSW - Sydney - Parramatta</t>
  </si>
  <si>
    <t>NSW - Sydney - Ryde</t>
  </si>
  <si>
    <t>NSW - Sydney - South West</t>
  </si>
  <si>
    <t>NSW - Sydney - Sutherland</t>
  </si>
  <si>
    <t>NT - Darwin</t>
  </si>
  <si>
    <t>NT - Northern Territory - Outback</t>
  </si>
  <si>
    <t>QLD - Brisbane - East</t>
  </si>
  <si>
    <t>QLD - Brisbane - North</t>
  </si>
  <si>
    <t>QLD - Brisbane - South</t>
  </si>
  <si>
    <t>QLD - Brisbane - West</t>
  </si>
  <si>
    <t>QLD - Brisbane Inner City</t>
  </si>
  <si>
    <t>QLD - Cairns</t>
  </si>
  <si>
    <t>QLD - Darling Downs - Maranoa</t>
  </si>
  <si>
    <t>QLD - Fitzroy</t>
  </si>
  <si>
    <t>QLD - Gold Coast</t>
  </si>
  <si>
    <t>QLD - Ipswich</t>
  </si>
  <si>
    <t>QLD - Logan - Beaudesert</t>
  </si>
  <si>
    <t>QLD - Mackay</t>
  </si>
  <si>
    <t>QLD - Moreton Bay - North</t>
  </si>
  <si>
    <t>QLD - Moreton Bay - South</t>
  </si>
  <si>
    <t>QLD - Queensland - Outback</t>
  </si>
  <si>
    <t>QLD - Sunshine Coast</t>
  </si>
  <si>
    <t>QLD - Toowoomba</t>
  </si>
  <si>
    <t>QLD - Townsville</t>
  </si>
  <si>
    <t>QLD - Wide Bay</t>
  </si>
  <si>
    <t>SA - Adelaide - Central and Hills</t>
  </si>
  <si>
    <t>SA - Adelaide - North</t>
  </si>
  <si>
    <t>SA - Adelaide - South</t>
  </si>
  <si>
    <t>SA - Adelaide - West</t>
  </si>
  <si>
    <t>SA - Barossa - Yorke - Mid North</t>
  </si>
  <si>
    <t>SA - South Australia - Outback</t>
  </si>
  <si>
    <t>SA - South Australia - South East</t>
  </si>
  <si>
    <t>TAS - Hobart</t>
  </si>
  <si>
    <t>TAS - Launceston and North East</t>
  </si>
  <si>
    <t>TAS - South East</t>
  </si>
  <si>
    <t>TAS - West and North West</t>
  </si>
  <si>
    <t>VIC - Ballarat</t>
  </si>
  <si>
    <t>VIC - Bendigo</t>
  </si>
  <si>
    <t>VIC - Geelong</t>
  </si>
  <si>
    <t>VIC - Hume</t>
  </si>
  <si>
    <t>VIC - Latrobe - Gippsland</t>
  </si>
  <si>
    <t>VIC - Melbourne - Inner</t>
  </si>
  <si>
    <t>VIC - Melbourne - Inner East</t>
  </si>
  <si>
    <t>VIC - Melbourne - Inner South</t>
  </si>
  <si>
    <t>VIC - Melbourne - North East</t>
  </si>
  <si>
    <t>VIC - Melbourne - North West</t>
  </si>
  <si>
    <t>VIC - Melbourne - Outer East</t>
  </si>
  <si>
    <t>VIC - Melbourne - South East</t>
  </si>
  <si>
    <t>VIC - Melbourne - West</t>
  </si>
  <si>
    <t>VIC - Mornington Peninsula</t>
  </si>
  <si>
    <t>VIC - North West</t>
  </si>
  <si>
    <t>VIC - Shepparton</t>
  </si>
  <si>
    <t>VIC - Warrnambool and South West</t>
  </si>
  <si>
    <t>WA - Bunbury</t>
  </si>
  <si>
    <t>WA - Mandurah</t>
  </si>
  <si>
    <t>WA - Perth - Inner</t>
  </si>
  <si>
    <t>WA - Perth - North East</t>
  </si>
  <si>
    <t>WA - Perth - North West</t>
  </si>
  <si>
    <t>WA - Perth - South East</t>
  </si>
  <si>
    <t>WA - Perth - South West</t>
  </si>
  <si>
    <t>WA - Western Australia - Outback</t>
  </si>
  <si>
    <t>WA - Western Australia - Wheat Belt</t>
  </si>
  <si>
    <t>Annual Base Price Per Participant</t>
  </si>
  <si>
    <t>Dwelling category</t>
  </si>
  <si>
    <t>Number of residents</t>
  </si>
  <si>
    <t>Basic</t>
  </si>
  <si>
    <t>Improved liveability</t>
  </si>
  <si>
    <t>Fully accessible</t>
  </si>
  <si>
    <t>Robust</t>
  </si>
  <si>
    <t>High Physical Support</t>
  </si>
  <si>
    <t>Innovation</t>
  </si>
  <si>
    <t>No OOA</t>
  </si>
  <si>
    <t>With OOA</t>
  </si>
  <si>
    <t>+1 Room</t>
  </si>
  <si>
    <t>New Build</t>
  </si>
  <si>
    <t>Funded as trials and/or new design categories added over time.</t>
  </si>
  <si>
    <t>Villa/Duplex/Townhouse, 2 residents</t>
  </si>
  <si>
    <t>Villa/Duplex/Townhouse, 3 residents</t>
  </si>
  <si>
    <t>Group Home, 4 residents</t>
  </si>
  <si>
    <t>Group Home, 5 residents</t>
  </si>
  <si>
    <t>Existing Stock</t>
  </si>
  <si>
    <t xml:space="preserve">Funded as trials and/or new design categories added over time. </t>
  </si>
  <si>
    <t>Legacy</t>
  </si>
  <si>
    <t>Legacy Stock, 6 residents</t>
  </si>
  <si>
    <t>Legacy Stock, 7 residents</t>
  </si>
  <si>
    <t>Legacy Stock, 8 residents</t>
  </si>
  <si>
    <t>Legacy Stock, 9 residents</t>
  </si>
  <si>
    <t>Legacy Stock, 10 residents</t>
  </si>
  <si>
    <t>Legacy Stock, 11 residents</t>
  </si>
  <si>
    <t>Legacy Stock, 12 residents</t>
  </si>
  <si>
    <t>Legacy Stock, 13 residents</t>
  </si>
  <si>
    <t>Legacy Stock, 14 residents</t>
  </si>
  <si>
    <t>Legacy Stock, 15 residents</t>
  </si>
  <si>
    <t>Legacy Stock, 16 residents</t>
  </si>
  <si>
    <t>Legacy Stock, 17 residents</t>
  </si>
  <si>
    <t>Legacy Stock, 18 residents</t>
  </si>
  <si>
    <t>Legacy Stock, 19 residents</t>
  </si>
  <si>
    <t>Legacy Stock, 20 residents</t>
  </si>
  <si>
    <t>Legacy Stock, 21 residents</t>
  </si>
  <si>
    <t>Legacy Stock, 22 residents</t>
  </si>
  <si>
    <t>Legacy Stock, 23 residents</t>
  </si>
  <si>
    <t>Legacy Stock, 24 residents</t>
  </si>
  <si>
    <t>Legacy Stock, 25 residents</t>
  </si>
  <si>
    <t>Legacy Stock, 26 residents</t>
  </si>
  <si>
    <t>Legacy Stock, 27 residents</t>
  </si>
  <si>
    <t>Legacy Stock, 28 residents</t>
  </si>
  <si>
    <t>Legacy Stock, 29 residents</t>
  </si>
  <si>
    <t>Legacy Stock, 30 residents</t>
  </si>
  <si>
    <t>Legacy Stock, 31 residents</t>
  </si>
  <si>
    <t>Legacy Stock, 32 residents</t>
  </si>
  <si>
    <t>Legacy Stock, 33 residents</t>
  </si>
  <si>
    <t>Legacy Stock, 34 residents</t>
  </si>
  <si>
    <t>Legacy Stock, 35 residents</t>
  </si>
  <si>
    <t>Legacy Stock, 36 residents</t>
  </si>
  <si>
    <t>Legacy Stock, 37 residents</t>
  </si>
  <si>
    <t>Legacy Stock, 38 residents</t>
  </si>
  <si>
    <t>Legacy Stock, 39 residents</t>
  </si>
  <si>
    <t>Legacy Stock, 40 residents</t>
  </si>
  <si>
    <t>Legacy Stock, 41 residents</t>
  </si>
  <si>
    <t>Legacy Stock, 42 residents</t>
  </si>
  <si>
    <t>Legacy Stock, 43 residents</t>
  </si>
  <si>
    <t>Legacy Stock, 44 residents</t>
  </si>
  <si>
    <t>Legacy Stock, 45 residents</t>
  </si>
  <si>
    <t>Legacy Stock, 46 residents</t>
  </si>
  <si>
    <t>Legacy Stock, 47 residents</t>
  </si>
  <si>
    <t>Legacy Stock, 48 residents</t>
  </si>
  <si>
    <t>Legacy Stock, 49 residents</t>
  </si>
  <si>
    <t>Legacy Stock, 50 residents</t>
  </si>
  <si>
    <t>50 or more</t>
  </si>
  <si>
    <t>OOA</t>
  </si>
  <si>
    <t>On-site Overnight Assistance</t>
  </si>
  <si>
    <t>Additional breakout room</t>
  </si>
  <si>
    <t>Fire sprinkler allowance</t>
  </si>
  <si>
    <t>Apartments</t>
  </si>
  <si>
    <t>Other dwellings</t>
  </si>
  <si>
    <t>SDA Price Calculator</t>
  </si>
  <si>
    <t xml:space="preserve">This SDA Price Calculator is provided for information only.  The Commonwealth and the National Disability Insurance Agency accept no liability to any person for any loss, damage, cost or expense suffered as a result of any use of or reliance on any of the information.  The information in this document may change, is not advice, and should not be relied upon for any action or failure to act. The Commonwealth and the Agency accept no responsibility for the accuracy or completeness of the material contained in this SDA Price Calculator. </t>
  </si>
  <si>
    <t>SDA PRICE</t>
  </si>
  <si>
    <t>Reference</t>
  </si>
  <si>
    <t>Existing stock or new build</t>
  </si>
  <si>
    <t>Select one</t>
  </si>
  <si>
    <t>Building Type</t>
  </si>
  <si>
    <t/>
  </si>
  <si>
    <t>Number of residents at full occupancy</t>
  </si>
  <si>
    <t>Calculated value</t>
  </si>
  <si>
    <t>Without breakout room</t>
  </si>
  <si>
    <t>Design Category</t>
  </si>
  <si>
    <t>With breakout room</t>
  </si>
  <si>
    <t>With or without On-site Overnight Assistance (OOA)</t>
  </si>
  <si>
    <t>Base Price</t>
  </si>
  <si>
    <t>Breakout room (robust, 2+ residents only)</t>
  </si>
  <si>
    <t>Breakout room price (if applicable)</t>
  </si>
  <si>
    <t>Base Price + breakout room (if applicable)</t>
  </si>
  <si>
    <t>Location</t>
  </si>
  <si>
    <t>Location Factor</t>
  </si>
  <si>
    <t>With or without Fire Sprinklers</t>
  </si>
  <si>
    <t>Fire Sprinkler Allowance</t>
  </si>
  <si>
    <t>EXPECTED ANNUAL INCOME</t>
  </si>
  <si>
    <t>The Expected Annual Income calculation is provided as an indicative guide only and should be independently confirmed by the provider.</t>
  </si>
  <si>
    <t>Last updated on:</t>
  </si>
  <si>
    <t>Version</t>
  </si>
  <si>
    <t>Details of Amendment</t>
  </si>
  <si>
    <t>Date</t>
  </si>
  <si>
    <t>Without OOA</t>
  </si>
  <si>
    <t>Pension rates per fortnight</t>
  </si>
  <si>
    <t>Single</t>
  </si>
  <si>
    <t>Couple each</t>
  </si>
  <si>
    <t>Couple combined</t>
  </si>
  <si>
    <t>Maximum Pension Supplement</t>
  </si>
  <si>
    <t>Energy Supplement</t>
  </si>
  <si>
    <t>TOTAL per year</t>
  </si>
  <si>
    <t>Commonwealth Rent Assistance</t>
  </si>
  <si>
    <t>single</t>
  </si>
  <si>
    <t>Maximum per fortnight</t>
  </si>
  <si>
    <t>Link: Disability Support Pension - Payment Rates</t>
  </si>
  <si>
    <t>Link: Commonwealth Rent Asssistance - Payment Rates</t>
  </si>
  <si>
    <t>(i) 25 percent of the maximum basic rate of the Disability Support Pension</t>
  </si>
  <si>
    <t>(ii) Plus: 25 per cent of the maximum rate of the Pension Supplement</t>
  </si>
  <si>
    <t>(iii) Plus: 100 per cent of the maximum rate of Commonwealth Rent Assistance</t>
  </si>
  <si>
    <t xml:space="preserve">(iv) Plus: 100 per cent of the maximum rate of the Energy Supplement payable </t>
  </si>
  <si>
    <t>Applicable only for Board payments:</t>
  </si>
  <si>
    <t>per fortnight</t>
  </si>
  <si>
    <t>per annum</t>
  </si>
  <si>
    <t>MRRC</t>
  </si>
  <si>
    <t>(i*) 50 percent of the maximum basic rate of the Disability Support Pension</t>
  </si>
  <si>
    <t>Scenarios</t>
  </si>
  <si>
    <t>Version Control:</t>
  </si>
  <si>
    <t>MRRC Member of a Couple</t>
  </si>
  <si>
    <t>MRRC
Single</t>
  </si>
  <si>
    <t>Maximum Board Contribution</t>
  </si>
  <si>
    <r>
      <t xml:space="preserve">Commonwealth Rent Assistance (CRA) </t>
    </r>
    <r>
      <rPr>
        <vertAlign val="superscript"/>
        <sz val="14"/>
        <color theme="1"/>
        <rFont val="Calibri"/>
        <family val="2"/>
        <scheme val="minor"/>
      </rPr>
      <t>(iii)</t>
    </r>
  </si>
  <si>
    <r>
      <t xml:space="preserve">Pension Supplement (PS) </t>
    </r>
    <r>
      <rPr>
        <vertAlign val="superscript"/>
        <sz val="14"/>
        <color theme="1"/>
        <rFont val="Calibri"/>
        <family val="2"/>
        <scheme val="minor"/>
      </rPr>
      <t>(ii)</t>
    </r>
  </si>
  <si>
    <r>
      <t>Disability Support Pension (DSP)</t>
    </r>
    <r>
      <rPr>
        <vertAlign val="superscript"/>
        <sz val="14"/>
        <color theme="1"/>
        <rFont val="Calibri"/>
        <family val="2"/>
        <scheme val="minor"/>
      </rPr>
      <t xml:space="preserve"> (i*)</t>
    </r>
  </si>
  <si>
    <r>
      <t xml:space="preserve">Energy Supplement </t>
    </r>
    <r>
      <rPr>
        <vertAlign val="superscript"/>
        <sz val="14"/>
        <color theme="1"/>
        <rFont val="Calibri"/>
        <family val="2"/>
        <scheme val="minor"/>
      </rPr>
      <t>(iv)</t>
    </r>
  </si>
  <si>
    <r>
      <t>Disability Support Pension (DSP)</t>
    </r>
    <r>
      <rPr>
        <vertAlign val="superscript"/>
        <sz val="14"/>
        <color theme="1"/>
        <rFont val="Calibri"/>
        <family val="2"/>
        <scheme val="minor"/>
      </rPr>
      <t xml:space="preserve"> (i)</t>
    </r>
  </si>
  <si>
    <t>SDA Share (two SDA participants share a room)</t>
  </si>
  <si>
    <t>Income 
(per room)</t>
  </si>
  <si>
    <t>Income
(per participant)</t>
  </si>
  <si>
    <t>SDA Amount
(from plan)</t>
  </si>
  <si>
    <t>*Rent for the non-SDA participant:</t>
  </si>
  <si>
    <t>SDA Single (one SDA participant in a room)</t>
  </si>
  <si>
    <t>The amount of rent paid by the non-SDA participant (not regulated).</t>
  </si>
  <si>
    <t>SDA Share (one SDA Participant shares a room with a non-SDA participant)*</t>
  </si>
  <si>
    <t>Maximum Pension Single</t>
  </si>
  <si>
    <t>Maximum Pension Member of a Couple</t>
  </si>
  <si>
    <t>Maximum Board
Single</t>
  </si>
  <si>
    <t>Maximum Board Member of a Couple</t>
  </si>
  <si>
    <t>Maximum Reasonable Rent Contributions (MRRC) and Maximum Board</t>
  </si>
  <si>
    <t>Maximum Reasonable Rent Contribution</t>
  </si>
  <si>
    <t>Maximum Disability Support Pension</t>
  </si>
  <si>
    <t>TOTAL per fortnight</t>
  </si>
  <si>
    <t>14.05.2021</t>
  </si>
  <si>
    <t>Annual Base Price Per Participant for NEW BUILDS excluding reasonable rent contribution ($ 2021/22)</t>
  </si>
  <si>
    <t>Annual Base Price Per Participant for EXISTING STOCK excluding reasonable rent contribution ($ 2021/22)</t>
  </si>
  <si>
    <t xml:space="preserve">Prices indexed by 1.1%, in accordance with the March 2021 CPI figures. </t>
  </si>
  <si>
    <t>Annual Base Price Per Participant for LEGACY STOCK excluding reasonable rent contribution ($ 2021/22)</t>
  </si>
  <si>
    <t>With Fire Sprinklers</t>
  </si>
  <si>
    <t>Last updated on 20.09.2021</t>
  </si>
  <si>
    <t>20.09.2021</t>
  </si>
  <si>
    <t>This calculator is subject to change. The latest version of the NDIS Pricing Arrangement for SDA is available on the NDIS website.</t>
  </si>
  <si>
    <t>The payment rates for the Disability Support Pension and Rent Assistance were updated on 20 September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</si>
</sst>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Red]\-&quot;$&quot;#,##0"/>
    <numFmt numFmtId="8" formatCode="&quot;$&quot;#,##0.00;[Red]\-&quot;$&quot;#,##0.00"/>
    <numFmt numFmtId="44" formatCode="_-&quot;$&quot;* #,##0.00_-;\-&quot;$&quot;* #,##0.00_-;_-&quot;$&quot;* &quot;-&quot;??_-;_-@_-"/>
    <numFmt numFmtId="43" formatCode="_-* #,##0.00_-;\-* #,##0.00_-;_-* &quot;-&quot;??_-;_-@_-"/>
    <numFmt numFmtId="164" formatCode="&quot;+&quot;&quot;$&quot;#,##0_);[Red]\(&quot;$&quot;#,##0\)"/>
    <numFmt numFmtId="165" formatCode="0.0%"/>
    <numFmt numFmtId="166" formatCode="&quot;$&quot;#,##0.00;[Red]&quot;$&quot;#,##0.00"/>
    <numFmt numFmtId="167" formatCode="#,##0.00_ ;\-#,##0.00\ "/>
    <numFmt numFmtId="168" formatCode="&quot;$&quot;#,##0.00"/>
    <numFmt numFmtId="169" formatCode="&quot;$&quot;#,##0"/>
    <numFmt numFmtId="170" formatCode="0.0"/>
    <numFmt numFmtId="171" formatCode="dd/mm/yyyy;@"/>
    <numFmt numFmtId="172" formatCode="_-* #,##0.0_-;\-* #,##0.0_-;_-* &quot;-&quot;??_-;_-@_-"/>
  </numFmts>
  <fonts count="2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0"/>
      <name val="Calibri"/>
      <family val="2"/>
      <scheme val="minor"/>
    </font>
    <font>
      <b/>
      <sz val="9"/>
      <color theme="1"/>
      <name val="Calibri"/>
      <family val="2"/>
      <scheme val="minor"/>
    </font>
    <font>
      <sz val="9"/>
      <color theme="1"/>
      <name val="Calibri"/>
      <family val="2"/>
      <scheme val="minor"/>
    </font>
    <font>
      <sz val="9"/>
      <name val="Calibri"/>
      <family val="2"/>
      <scheme val="minor"/>
    </font>
    <font>
      <sz val="9"/>
      <color theme="5" tint="-0.249977111117893"/>
      <name val="Calibri"/>
      <family val="2"/>
      <scheme val="minor"/>
    </font>
    <font>
      <sz val="9"/>
      <color theme="0"/>
      <name val="Calibri"/>
      <family val="2"/>
      <scheme val="minor"/>
    </font>
    <font>
      <sz val="9"/>
      <color theme="0" tint="-0.34998626667073579"/>
      <name val="Calibri"/>
      <family val="2"/>
      <scheme val="minor"/>
    </font>
    <font>
      <b/>
      <sz val="9"/>
      <color theme="0"/>
      <name val="Calibri"/>
      <family val="2"/>
      <scheme val="minor"/>
    </font>
    <font>
      <i/>
      <sz val="11"/>
      <color theme="1"/>
      <name val="Calibri"/>
      <family val="2"/>
      <scheme val="minor"/>
    </font>
    <font>
      <i/>
      <sz val="10"/>
      <color theme="1"/>
      <name val="Calibri"/>
      <family val="2"/>
      <scheme val="minor"/>
    </font>
    <font>
      <sz val="11"/>
      <color theme="0" tint="-0.34998626667073579"/>
      <name val="Calibri"/>
      <family val="2"/>
      <scheme val="minor"/>
    </font>
    <font>
      <i/>
      <sz val="10"/>
      <color theme="0" tint="-0.34998626667073579"/>
      <name val="Calibri"/>
      <family val="2"/>
      <scheme val="minor"/>
    </font>
    <font>
      <b/>
      <sz val="12"/>
      <color theme="1"/>
      <name val="Calibri"/>
      <family val="2"/>
      <scheme val="minor"/>
    </font>
    <font>
      <sz val="10"/>
      <color rgb="FFFF0000"/>
      <name val="Calibri"/>
      <family val="2"/>
      <scheme val="minor"/>
    </font>
    <font>
      <b/>
      <sz val="11"/>
      <color rgb="FFFF0000"/>
      <name val="Calibri"/>
      <family val="2"/>
      <scheme val="minor"/>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b/>
      <sz val="18"/>
      <color theme="0"/>
      <name val="Calibri"/>
      <family val="2"/>
      <scheme val="minor"/>
    </font>
    <font>
      <vertAlign val="superscript"/>
      <sz val="14"/>
      <color theme="1"/>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3EBF9"/>
        <bgColor indexed="64"/>
      </patternFill>
    </fill>
    <fill>
      <patternFill patternType="solid">
        <fgColor theme="0" tint="-4.9989318521683403E-2"/>
        <bgColor indexed="64"/>
      </patternFill>
    </fill>
    <fill>
      <patternFill patternType="solid">
        <fgColor rgb="FF6B2976"/>
        <bgColor indexed="64"/>
      </patternFill>
    </fill>
    <fill>
      <patternFill patternType="solid">
        <fgColor theme="2" tint="-0.249977111117893"/>
        <bgColor indexed="64"/>
      </patternFill>
    </fill>
  </fills>
  <borders count="44">
    <border>
      <left/>
      <right/>
      <top/>
      <bottom/>
      <diagonal/>
    </border>
    <border>
      <left/>
      <right style="thin">
        <color rgb="FF7030A0"/>
      </right>
      <top/>
      <bottom style="thin">
        <color rgb="FF7030A0"/>
      </bottom>
      <diagonal/>
    </border>
    <border>
      <left style="thin">
        <color rgb="FF7030A0"/>
      </left>
      <right style="thin">
        <color rgb="FF7030A0"/>
      </right>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diagonal/>
    </border>
    <border>
      <left style="thin">
        <color rgb="FF7030A0"/>
      </left>
      <right style="thin">
        <color rgb="FF7030A0"/>
      </right>
      <top style="thin">
        <color rgb="FF7030A0"/>
      </top>
      <bottom style="thin">
        <color rgb="FF7030A0"/>
      </bottom>
      <diagonal/>
    </border>
    <border>
      <left/>
      <right/>
      <top/>
      <bottom style="thin">
        <color rgb="FF7030A0"/>
      </bottom>
      <diagonal/>
    </border>
    <border>
      <left style="thin">
        <color rgb="FF7030A0"/>
      </left>
      <right/>
      <top/>
      <bottom/>
      <diagonal/>
    </border>
    <border>
      <left style="thin">
        <color rgb="FF7030A0"/>
      </left>
      <right/>
      <top/>
      <bottom style="thin">
        <color rgb="FF7030A0"/>
      </bottom>
      <diagonal/>
    </border>
    <border>
      <left style="thin">
        <color rgb="FF7030A0"/>
      </left>
      <right/>
      <top style="thin">
        <color rgb="FF7030A0"/>
      </top>
      <bottom/>
      <diagonal/>
    </border>
    <border>
      <left/>
      <right/>
      <top style="thin">
        <color rgb="FF7030A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rgb="FF7030A0"/>
      </left>
      <right style="thin">
        <color rgb="FF7030A0"/>
      </right>
      <top style="thin">
        <color theme="0"/>
      </top>
      <bottom/>
      <diagonal/>
    </border>
    <border>
      <left style="thin">
        <color theme="0"/>
      </left>
      <right/>
      <top style="thin">
        <color theme="0"/>
      </top>
      <bottom style="thin">
        <color theme="0"/>
      </bottom>
      <diagonal/>
    </border>
    <border>
      <left/>
      <right/>
      <top/>
      <bottom style="thin">
        <color theme="0"/>
      </bottom>
      <diagonal/>
    </border>
    <border>
      <left style="thin">
        <color indexed="64"/>
      </left>
      <right/>
      <top style="thin">
        <color indexed="64"/>
      </top>
      <bottom/>
      <diagonal/>
    </border>
    <border>
      <left/>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rgb="FF7030A0"/>
      </bottom>
      <diagonal/>
    </border>
    <border>
      <left style="thin">
        <color theme="0"/>
      </left>
      <right style="thin">
        <color indexed="64"/>
      </right>
      <top style="thin">
        <color theme="0"/>
      </top>
      <bottom style="thin">
        <color theme="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7030A0"/>
      </left>
      <right style="thin">
        <color rgb="FF7030A0"/>
      </right>
      <top/>
      <bottom style="thin">
        <color indexed="64"/>
      </bottom>
      <diagonal/>
    </border>
    <border>
      <left style="thin">
        <color rgb="FF7030A0"/>
      </left>
      <right style="thin">
        <color theme="0"/>
      </right>
      <top style="thin">
        <color indexed="64"/>
      </top>
      <bottom/>
      <diagonal/>
    </border>
    <border>
      <left style="thin">
        <color rgb="FF7030A0"/>
      </left>
      <right style="thin">
        <color theme="0"/>
      </right>
      <top/>
      <bottom style="thin">
        <color rgb="FF7030A0"/>
      </bottom>
      <diagonal/>
    </border>
    <border>
      <left style="thin">
        <color rgb="FF7030A0"/>
      </left>
      <right style="thin">
        <color theme="0"/>
      </right>
      <top style="thin">
        <color rgb="FF7030A0"/>
      </top>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style="thin">
        <color rgb="FF7030A0"/>
      </left>
      <right style="thin">
        <color rgb="FF7030A0"/>
      </right>
      <top style="thin">
        <color theme="0"/>
      </top>
      <bottom style="thin">
        <color rgb="FF7030A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style="thin">
        <color rgb="FF7030A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applyNumberFormat="0" applyFill="0" applyBorder="0" applyAlignment="0" applyProtection="0"/>
  </cellStyleXfs>
  <cellXfs count="180">
    <xf numFmtId="0" fontId="0" fillId="0" borderId="0" xfId="0"/>
    <xf numFmtId="0" fontId="0" fillId="2" borderId="0" xfId="0" applyFill="1"/>
    <xf numFmtId="0" fontId="19" fillId="2" borderId="0" xfId="0" applyFont="1" applyFill="1"/>
    <xf numFmtId="0" fontId="19" fillId="2" borderId="34" xfId="0" applyFont="1" applyFill="1" applyBorder="1" applyAlignment="1">
      <alignment horizontal="left" vertical="top"/>
    </xf>
    <xf numFmtId="0" fontId="0" fillId="2" borderId="0" xfId="0" applyFill="1" applyProtection="1"/>
    <xf numFmtId="0" fontId="0" fillId="2" borderId="0" xfId="0" applyFill="1" applyBorder="1" applyProtection="1"/>
    <xf numFmtId="0" fontId="6" fillId="2" borderId="0" xfId="0" applyFont="1" applyFill="1" applyBorder="1" applyProtection="1"/>
    <xf numFmtId="0" fontId="6" fillId="2" borderId="0" xfId="0" applyFont="1" applyFill="1" applyProtection="1"/>
    <xf numFmtId="0" fontId="6" fillId="2" borderId="0" xfId="0" applyFont="1" applyFill="1" applyBorder="1" applyAlignment="1" applyProtection="1">
      <alignment horizontal="center"/>
    </xf>
    <xf numFmtId="6" fontId="6" fillId="2" borderId="0" xfId="0" applyNumberFormat="1" applyFont="1" applyFill="1" applyBorder="1" applyProtection="1"/>
    <xf numFmtId="0" fontId="8" fillId="2" borderId="0" xfId="0" applyFont="1" applyFill="1" applyProtection="1"/>
    <xf numFmtId="0" fontId="5" fillId="2" borderId="0" xfId="0" applyFont="1" applyFill="1" applyProtection="1"/>
    <xf numFmtId="0" fontId="5" fillId="3" borderId="9" xfId="0" applyFont="1" applyFill="1" applyBorder="1" applyProtection="1"/>
    <xf numFmtId="0" fontId="5" fillId="3" borderId="10" xfId="0" applyFont="1" applyFill="1" applyBorder="1" applyProtection="1"/>
    <xf numFmtId="0" fontId="5" fillId="3" borderId="8" xfId="0" applyFont="1" applyFill="1" applyBorder="1" applyProtection="1"/>
    <xf numFmtId="0" fontId="5" fillId="3" borderId="6" xfId="0" applyFont="1" applyFill="1" applyBorder="1" applyProtection="1"/>
    <xf numFmtId="0" fontId="7" fillId="2" borderId="9" xfId="0" applyFont="1" applyFill="1" applyBorder="1" applyProtection="1"/>
    <xf numFmtId="0" fontId="6" fillId="2" borderId="10" xfId="0" applyFont="1" applyFill="1" applyBorder="1" applyAlignment="1" applyProtection="1">
      <alignment horizontal="center"/>
    </xf>
    <xf numFmtId="0" fontId="6" fillId="2" borderId="3" xfId="0" applyFont="1" applyFill="1" applyBorder="1" applyAlignment="1" applyProtection="1">
      <alignment horizontal="center"/>
    </xf>
    <xf numFmtId="6" fontId="6" fillId="2" borderId="14" xfId="0" applyNumberFormat="1" applyFont="1" applyFill="1" applyBorder="1" applyAlignment="1" applyProtection="1">
      <alignment horizontal="center"/>
    </xf>
    <xf numFmtId="0" fontId="7" fillId="2" borderId="7" xfId="0" applyFont="1" applyFill="1" applyBorder="1" applyProtection="1"/>
    <xf numFmtId="0" fontId="6" fillId="2" borderId="4" xfId="0" applyFont="1" applyFill="1" applyBorder="1" applyAlignment="1" applyProtection="1">
      <alignment horizontal="center"/>
    </xf>
    <xf numFmtId="0" fontId="7" fillId="2" borderId="8" xfId="0" applyFont="1" applyFill="1" applyBorder="1" applyProtection="1"/>
    <xf numFmtId="0" fontId="6" fillId="2" borderId="6" xfId="0" applyFont="1" applyFill="1" applyBorder="1" applyProtection="1"/>
    <xf numFmtId="0" fontId="6" fillId="2" borderId="2" xfId="0" applyFont="1" applyFill="1" applyBorder="1" applyAlignment="1" applyProtection="1">
      <alignment horizontal="center"/>
    </xf>
    <xf numFmtId="6" fontId="6" fillId="2" borderId="35" xfId="0" applyNumberFormat="1" applyFont="1" applyFill="1" applyBorder="1" applyAlignment="1" applyProtection="1">
      <alignment horizontal="center"/>
    </xf>
    <xf numFmtId="0" fontId="6" fillId="2" borderId="10" xfId="0" applyFont="1" applyFill="1" applyBorder="1" applyProtection="1"/>
    <xf numFmtId="166" fontId="6" fillId="2" borderId="0" xfId="0" applyNumberFormat="1" applyFont="1" applyFill="1" applyProtection="1"/>
    <xf numFmtId="165" fontId="6" fillId="2" borderId="10" xfId="1" applyNumberFormat="1" applyFont="1" applyFill="1" applyBorder="1" applyProtection="1"/>
    <xf numFmtId="0" fontId="6" fillId="0" borderId="0" xfId="0" applyFont="1" applyProtection="1"/>
    <xf numFmtId="6" fontId="6" fillId="2" borderId="14" xfId="0" applyNumberFormat="1" applyFont="1" applyFill="1" applyBorder="1" applyAlignment="1" applyProtection="1">
      <alignment horizontal="right"/>
    </xf>
    <xf numFmtId="6" fontId="6" fillId="2" borderId="35" xfId="0" applyNumberFormat="1" applyFont="1" applyFill="1" applyBorder="1" applyAlignment="1" applyProtection="1">
      <alignment horizontal="right"/>
    </xf>
    <xf numFmtId="6" fontId="6" fillId="2" borderId="0" xfId="0" applyNumberFormat="1" applyFont="1" applyFill="1" applyBorder="1" applyAlignment="1" applyProtection="1">
      <alignment horizontal="center"/>
    </xf>
    <xf numFmtId="6" fontId="6" fillId="2" borderId="10" xfId="0" applyNumberFormat="1" applyFont="1" applyFill="1" applyBorder="1" applyAlignment="1" applyProtection="1">
      <alignment horizontal="center"/>
    </xf>
    <xf numFmtId="164" fontId="6" fillId="2" borderId="10" xfId="0" applyNumberFormat="1" applyFont="1" applyFill="1" applyBorder="1" applyAlignment="1" applyProtection="1">
      <alignment horizontal="center"/>
    </xf>
    <xf numFmtId="6" fontId="6" fillId="2" borderId="0" xfId="0" applyNumberFormat="1" applyFont="1" applyFill="1" applyBorder="1" applyAlignment="1" applyProtection="1">
      <alignment horizontal="center" vertical="center" wrapText="1"/>
    </xf>
    <xf numFmtId="0" fontId="6" fillId="0" borderId="0" xfId="0" applyFont="1" applyBorder="1" applyProtection="1"/>
    <xf numFmtId="0" fontId="5" fillId="3" borderId="17" xfId="0" applyFont="1" applyFill="1" applyBorder="1" applyProtection="1"/>
    <xf numFmtId="0" fontId="5" fillId="3" borderId="18" xfId="0" applyFont="1" applyFill="1" applyBorder="1" applyProtection="1"/>
    <xf numFmtId="0" fontId="5" fillId="3" borderId="22" xfId="0" applyFont="1" applyFill="1" applyBorder="1" applyProtection="1"/>
    <xf numFmtId="0" fontId="6" fillId="2" borderId="24" xfId="0" applyFont="1" applyFill="1" applyBorder="1" applyProtection="1"/>
    <xf numFmtId="6" fontId="6" fillId="0" borderId="0" xfId="0" applyNumberFormat="1" applyFont="1" applyFill="1" applyBorder="1" applyAlignment="1" applyProtection="1">
      <alignment horizontal="center" vertical="center" wrapText="1"/>
    </xf>
    <xf numFmtId="0" fontId="6" fillId="2" borderId="25" xfId="0" applyFont="1" applyFill="1" applyBorder="1" applyProtection="1"/>
    <xf numFmtId="0" fontId="6" fillId="2" borderId="26" xfId="0" applyFont="1" applyFill="1" applyBorder="1" applyProtection="1"/>
    <xf numFmtId="0" fontId="6" fillId="2" borderId="27" xfId="0" applyFont="1" applyFill="1" applyBorder="1" applyAlignment="1" applyProtection="1">
      <alignment horizontal="center"/>
    </xf>
    <xf numFmtId="164" fontId="6" fillId="2" borderId="0" xfId="0" applyNumberFormat="1" applyFont="1" applyFill="1" applyBorder="1" applyAlignment="1" applyProtection="1">
      <alignment horizontal="center"/>
    </xf>
    <xf numFmtId="6" fontId="6" fillId="2" borderId="0" xfId="0" applyNumberFormat="1" applyFont="1" applyFill="1" applyProtection="1"/>
    <xf numFmtId="0" fontId="5" fillId="2" borderId="0" xfId="0" applyFont="1" applyFill="1" applyBorder="1" applyProtection="1"/>
    <xf numFmtId="165" fontId="6" fillId="2" borderId="0" xfId="1" applyNumberFormat="1" applyFont="1" applyFill="1" applyBorder="1" applyProtection="1"/>
    <xf numFmtId="0" fontId="0" fillId="2" borderId="26" xfId="0" applyFill="1" applyBorder="1" applyProtection="1"/>
    <xf numFmtId="0" fontId="0" fillId="5" borderId="0" xfId="0" applyFill="1"/>
    <xf numFmtId="0" fontId="4" fillId="5" borderId="0" xfId="0" applyFont="1" applyFill="1" applyProtection="1"/>
    <xf numFmtId="0" fontId="0" fillId="5" borderId="0" xfId="0" applyFill="1" applyProtection="1"/>
    <xf numFmtId="0" fontId="11" fillId="5" borderId="0" xfId="0" applyFont="1" applyFill="1" applyAlignment="1" applyProtection="1"/>
    <xf numFmtId="0" fontId="9" fillId="5" borderId="12" xfId="0" applyFont="1" applyFill="1" applyBorder="1" applyAlignment="1" applyProtection="1">
      <alignment horizontal="center"/>
    </xf>
    <xf numFmtId="0" fontId="9" fillId="5" borderId="11" xfId="0" applyFont="1" applyFill="1" applyBorder="1" applyAlignment="1" applyProtection="1"/>
    <xf numFmtId="0" fontId="9" fillId="5" borderId="11" xfId="0" applyFont="1" applyFill="1" applyBorder="1" applyAlignment="1" applyProtection="1">
      <alignment horizontal="center" vertical="center"/>
    </xf>
    <xf numFmtId="0" fontId="9" fillId="5" borderId="11" xfId="0" quotePrefix="1" applyFont="1" applyFill="1" applyBorder="1" applyAlignment="1" applyProtection="1">
      <alignment horizontal="center" vertical="center"/>
    </xf>
    <xf numFmtId="0" fontId="9" fillId="5" borderId="13" xfId="0" applyFont="1" applyFill="1" applyBorder="1" applyProtection="1"/>
    <xf numFmtId="0" fontId="11" fillId="5" borderId="16" xfId="0" applyFont="1" applyFill="1" applyBorder="1" applyAlignment="1" applyProtection="1"/>
    <xf numFmtId="0" fontId="9" fillId="5" borderId="15" xfId="0" applyFont="1" applyFill="1" applyBorder="1" applyAlignment="1" applyProtection="1"/>
    <xf numFmtId="0" fontId="11" fillId="5" borderId="26" xfId="0" applyFont="1" applyFill="1" applyBorder="1" applyAlignment="1" applyProtection="1"/>
    <xf numFmtId="0" fontId="9" fillId="5" borderId="19" xfId="0" applyFont="1" applyFill="1" applyBorder="1" applyAlignment="1" applyProtection="1">
      <alignment horizontal="center"/>
    </xf>
    <xf numFmtId="0" fontId="9" fillId="5" borderId="20" xfId="0" applyFont="1" applyFill="1" applyBorder="1" applyAlignment="1" applyProtection="1"/>
    <xf numFmtId="0" fontId="9" fillId="5" borderId="21" xfId="0" applyFont="1" applyFill="1" applyBorder="1" applyAlignment="1" applyProtection="1"/>
    <xf numFmtId="0" fontId="9" fillId="5" borderId="23" xfId="0" applyFont="1" applyFill="1" applyBorder="1" applyAlignment="1" applyProtection="1">
      <alignment horizontal="center" vertical="center"/>
    </xf>
    <xf numFmtId="0" fontId="22" fillId="5" borderId="0" xfId="0" applyFont="1" applyFill="1" applyProtection="1"/>
    <xf numFmtId="0" fontId="22" fillId="5" borderId="0" xfId="0" applyFont="1" applyFill="1" applyBorder="1" applyProtection="1"/>
    <xf numFmtId="0" fontId="0" fillId="2" borderId="18" xfId="0" applyFill="1" applyBorder="1" applyProtection="1"/>
    <xf numFmtId="0" fontId="0" fillId="2" borderId="26" xfId="0" applyFill="1" applyBorder="1" applyAlignment="1" applyProtection="1">
      <alignment horizontal="right"/>
    </xf>
    <xf numFmtId="0" fontId="0" fillId="2" borderId="0" xfId="0" applyFill="1" applyBorder="1" applyAlignment="1" applyProtection="1">
      <alignment horizontal="right"/>
    </xf>
    <xf numFmtId="43" fontId="0" fillId="2" borderId="0" xfId="0" applyNumberFormat="1" applyFill="1" applyProtection="1"/>
    <xf numFmtId="43" fontId="0" fillId="2" borderId="0" xfId="0" applyNumberFormat="1" applyFill="1" applyBorder="1" applyProtection="1"/>
    <xf numFmtId="43" fontId="0" fillId="2" borderId="0" xfId="3" applyFont="1" applyFill="1" applyBorder="1" applyProtection="1"/>
    <xf numFmtId="0" fontId="7" fillId="2" borderId="0" xfId="0" applyFont="1" applyFill="1" applyProtection="1"/>
    <xf numFmtId="0" fontId="0" fillId="2" borderId="17" xfId="0" applyFill="1" applyBorder="1" applyProtection="1"/>
    <xf numFmtId="0" fontId="0" fillId="2" borderId="36" xfId="0" applyFill="1" applyBorder="1" applyProtection="1"/>
    <xf numFmtId="0" fontId="0" fillId="2" borderId="24" xfId="0" applyFill="1" applyBorder="1" applyProtection="1"/>
    <xf numFmtId="0" fontId="21" fillId="5" borderId="0" xfId="0" applyFont="1" applyFill="1" applyBorder="1" applyProtection="1"/>
    <xf numFmtId="0" fontId="0" fillId="2" borderId="37" xfId="0" applyFill="1" applyBorder="1" applyProtection="1"/>
    <xf numFmtId="0" fontId="0" fillId="2" borderId="25" xfId="0" applyFill="1" applyBorder="1" applyProtection="1"/>
    <xf numFmtId="8" fontId="0" fillId="2" borderId="26" xfId="0" applyNumberFormat="1" applyFill="1" applyBorder="1" applyProtection="1"/>
    <xf numFmtId="0" fontId="0" fillId="2" borderId="38" xfId="0" applyFill="1" applyBorder="1" applyProtection="1"/>
    <xf numFmtId="0" fontId="19" fillId="2" borderId="0" xfId="0" applyFont="1" applyFill="1" applyBorder="1" applyProtection="1"/>
    <xf numFmtId="43" fontId="19" fillId="2" borderId="0" xfId="3" applyFont="1" applyFill="1" applyBorder="1" applyProtection="1"/>
    <xf numFmtId="8" fontId="0" fillId="2" borderId="0" xfId="0" applyNumberFormat="1" applyFill="1" applyBorder="1" applyProtection="1"/>
    <xf numFmtId="0" fontId="23" fillId="2" borderId="0" xfId="5" applyFill="1" applyBorder="1" applyProtection="1">
      <protection locked="0"/>
    </xf>
    <xf numFmtId="0" fontId="24" fillId="5" borderId="31" xfId="0" applyFont="1" applyFill="1" applyBorder="1" applyProtection="1"/>
    <xf numFmtId="0" fontId="4" fillId="5" borderId="32" xfId="0" applyFont="1" applyFill="1" applyBorder="1" applyProtection="1"/>
    <xf numFmtId="0" fontId="0" fillId="5" borderId="32" xfId="0" applyFill="1" applyBorder="1" applyProtection="1"/>
    <xf numFmtId="0" fontId="12" fillId="5" borderId="32" xfId="0" applyFont="1" applyFill="1" applyBorder="1" applyProtection="1"/>
    <xf numFmtId="0" fontId="19" fillId="5" borderId="32" xfId="0" applyFont="1" applyFill="1" applyBorder="1" applyProtection="1"/>
    <xf numFmtId="0" fontId="4" fillId="5" borderId="33" xfId="0" applyFont="1" applyFill="1" applyBorder="1" applyProtection="1"/>
    <xf numFmtId="0" fontId="4" fillId="5" borderId="0" xfId="0" applyFont="1" applyFill="1" applyBorder="1" applyProtection="1"/>
    <xf numFmtId="0" fontId="0" fillId="5" borderId="0" xfId="0" applyFill="1" applyBorder="1" applyProtection="1"/>
    <xf numFmtId="0" fontId="12" fillId="5" borderId="0" xfId="0" applyFont="1" applyFill="1" applyBorder="1" applyProtection="1"/>
    <xf numFmtId="0" fontId="19" fillId="5" borderId="0" xfId="0" applyFont="1" applyFill="1" applyBorder="1" applyProtection="1"/>
    <xf numFmtId="0" fontId="2" fillId="2" borderId="33" xfId="0" applyFont="1" applyFill="1" applyBorder="1" applyProtection="1"/>
    <xf numFmtId="0" fontId="0" fillId="2" borderId="33" xfId="0" applyFill="1" applyBorder="1" applyProtection="1"/>
    <xf numFmtId="0" fontId="0" fillId="2" borderId="0" xfId="0" quotePrefix="1" applyFill="1" applyBorder="1" applyProtection="1"/>
    <xf numFmtId="0" fontId="3" fillId="2" borderId="0" xfId="0" applyFont="1" applyFill="1" applyBorder="1" applyProtection="1"/>
    <xf numFmtId="0" fontId="10" fillId="2" borderId="0" xfId="0" applyFont="1" applyFill="1" applyBorder="1" applyAlignment="1" applyProtection="1">
      <alignment horizontal="center"/>
    </xf>
    <xf numFmtId="0" fontId="0" fillId="0" borderId="33" xfId="0" applyBorder="1" applyProtection="1"/>
    <xf numFmtId="0" fontId="13" fillId="2" borderId="0" xfId="0" applyFont="1" applyFill="1" applyBorder="1" applyProtection="1"/>
    <xf numFmtId="0" fontId="18" fillId="2" borderId="0" xfId="0" applyFont="1" applyFill="1" applyBorder="1" applyAlignment="1" applyProtection="1">
      <alignment horizontal="left" vertical="top"/>
    </xf>
    <xf numFmtId="0" fontId="14" fillId="2" borderId="0" xfId="0" applyFont="1" applyFill="1" applyBorder="1" applyProtection="1"/>
    <xf numFmtId="0" fontId="15" fillId="2" borderId="0" xfId="0" applyFont="1" applyFill="1" applyBorder="1" applyProtection="1"/>
    <xf numFmtId="0" fontId="14" fillId="2" borderId="0" xfId="0" quotePrefix="1" applyNumberFormat="1" applyFont="1" applyFill="1" applyBorder="1" applyAlignment="1" applyProtection="1">
      <alignment horizontal="center"/>
    </xf>
    <xf numFmtId="0" fontId="19" fillId="2" borderId="0" xfId="0" quotePrefix="1" applyFont="1" applyFill="1" applyBorder="1" applyProtection="1"/>
    <xf numFmtId="0" fontId="18" fillId="2" borderId="0" xfId="0" applyFont="1" applyFill="1" applyBorder="1" applyAlignment="1" applyProtection="1">
      <alignment horizontal="left"/>
    </xf>
    <xf numFmtId="169" fontId="14" fillId="2" borderId="0" xfId="0" quotePrefix="1" applyNumberFormat="1" applyFont="1" applyFill="1" applyBorder="1" applyAlignment="1" applyProtection="1">
      <alignment horizontal="center"/>
    </xf>
    <xf numFmtId="0" fontId="0" fillId="0" borderId="0" xfId="0" applyBorder="1" applyProtection="1"/>
    <xf numFmtId="0" fontId="0" fillId="2" borderId="0" xfId="0" applyFont="1" applyFill="1" applyBorder="1" applyProtection="1"/>
    <xf numFmtId="0" fontId="12" fillId="2" borderId="0" xfId="0" applyFont="1" applyFill="1" applyBorder="1" applyProtection="1"/>
    <xf numFmtId="0" fontId="0" fillId="2" borderId="0" xfId="0" applyFont="1" applyFill="1" applyBorder="1" applyAlignment="1" applyProtection="1">
      <alignment horizontal="left" vertical="center" indent="1"/>
    </xf>
    <xf numFmtId="15" fontId="6" fillId="2" borderId="0" xfId="0" quotePrefix="1" applyNumberFormat="1" applyFont="1" applyFill="1" applyBorder="1" applyAlignment="1" applyProtection="1">
      <alignment horizontal="left" vertical="center" indent="1"/>
    </xf>
    <xf numFmtId="0" fontId="0" fillId="2" borderId="39" xfId="0" applyFill="1" applyBorder="1" applyProtection="1"/>
    <xf numFmtId="43" fontId="0" fillId="2" borderId="39" xfId="3" applyFont="1" applyFill="1" applyBorder="1" applyProtection="1"/>
    <xf numFmtId="0" fontId="0" fillId="0" borderId="0" xfId="0" applyProtection="1"/>
    <xf numFmtId="170" fontId="19" fillId="2" borderId="34" xfId="0" applyNumberFormat="1" applyFont="1" applyFill="1" applyBorder="1" applyAlignment="1">
      <alignment vertical="center" wrapText="1"/>
    </xf>
    <xf numFmtId="171" fontId="19" fillId="2" borderId="34" xfId="0" applyNumberFormat="1" applyFont="1" applyFill="1" applyBorder="1" applyAlignment="1">
      <alignment vertical="center" wrapText="1"/>
    </xf>
    <xf numFmtId="0" fontId="20" fillId="2" borderId="34" xfId="0" applyFont="1" applyFill="1" applyBorder="1" applyAlignment="1">
      <alignment vertical="center" wrapText="1"/>
    </xf>
    <xf numFmtId="0" fontId="3" fillId="2" borderId="26" xfId="0" applyFont="1" applyFill="1" applyBorder="1" applyProtection="1"/>
    <xf numFmtId="0" fontId="0" fillId="2" borderId="26" xfId="0" applyFont="1" applyFill="1" applyBorder="1" applyProtection="1"/>
    <xf numFmtId="168" fontId="0" fillId="2" borderId="0" xfId="4" applyNumberFormat="1" applyFont="1" applyFill="1" applyBorder="1" applyAlignment="1" applyProtection="1">
      <alignment horizontal="right"/>
    </xf>
    <xf numFmtId="0" fontId="0" fillId="2" borderId="0" xfId="0" applyFill="1" applyAlignment="1" applyProtection="1">
      <alignment horizontal="right"/>
    </xf>
    <xf numFmtId="9" fontId="0" fillId="2" borderId="0" xfId="0" applyNumberFormat="1" applyFill="1" applyProtection="1"/>
    <xf numFmtId="0" fontId="0" fillId="2" borderId="0" xfId="0" applyFill="1" applyBorder="1" applyAlignment="1" applyProtection="1">
      <alignment horizontal="right" wrapText="1"/>
    </xf>
    <xf numFmtId="0" fontId="3" fillId="2" borderId="26" xfId="0" applyFont="1" applyFill="1" applyBorder="1" applyAlignment="1" applyProtection="1">
      <alignment horizontal="right" wrapText="1"/>
    </xf>
    <xf numFmtId="0" fontId="3" fillId="2" borderId="0" xfId="0" applyFont="1" applyFill="1" applyBorder="1" applyAlignment="1" applyProtection="1">
      <alignment horizontal="right" wrapText="1"/>
    </xf>
    <xf numFmtId="43" fontId="0" fillId="2" borderId="0" xfId="3" applyFont="1" applyFill="1" applyAlignment="1" applyProtection="1">
      <alignment horizontal="right"/>
    </xf>
    <xf numFmtId="43" fontId="0" fillId="2" borderId="0" xfId="3" applyFont="1" applyFill="1" applyBorder="1" applyAlignment="1" applyProtection="1">
      <alignment horizontal="right"/>
    </xf>
    <xf numFmtId="43" fontId="0" fillId="2" borderId="26" xfId="3" applyFont="1" applyFill="1" applyBorder="1" applyAlignment="1" applyProtection="1">
      <alignment horizontal="right"/>
    </xf>
    <xf numFmtId="43" fontId="0" fillId="2" borderId="0" xfId="3" applyFont="1" applyFill="1" applyProtection="1"/>
    <xf numFmtId="168" fontId="0" fillId="3" borderId="5" xfId="4" applyNumberFormat="1" applyFont="1" applyFill="1" applyBorder="1" applyAlignment="1" applyProtection="1">
      <alignment horizontal="right"/>
      <protection locked="0"/>
    </xf>
    <xf numFmtId="0" fontId="3" fillId="2" borderId="26" xfId="0" applyFont="1" applyFill="1" applyBorder="1" applyAlignment="1" applyProtection="1">
      <alignment horizontal="center" wrapText="1"/>
    </xf>
    <xf numFmtId="0" fontId="3" fillId="2" borderId="0" xfId="0" applyFont="1" applyFill="1" applyBorder="1" applyAlignment="1" applyProtection="1">
      <alignment horizontal="left" indent="3"/>
    </xf>
    <xf numFmtId="0" fontId="26" fillId="2" borderId="0" xfId="0" applyFont="1" applyFill="1" applyBorder="1" applyProtection="1"/>
    <xf numFmtId="0" fontId="0" fillId="2" borderId="0" xfId="0" applyFill="1" applyBorder="1" applyAlignment="1" applyProtection="1">
      <alignment horizontal="left" indent="4"/>
    </xf>
    <xf numFmtId="168" fontId="0" fillId="2" borderId="0" xfId="4" applyNumberFormat="1" applyFont="1" applyFill="1" applyProtection="1"/>
    <xf numFmtId="0" fontId="3" fillId="6" borderId="26" xfId="0" applyFont="1" applyFill="1" applyBorder="1" applyAlignment="1" applyProtection="1">
      <alignment horizontal="center" wrapText="1"/>
    </xf>
    <xf numFmtId="168" fontId="0" fillId="6" borderId="0" xfId="0" applyNumberFormat="1" applyFill="1" applyBorder="1" applyProtection="1"/>
    <xf numFmtId="0" fontId="23" fillId="0" borderId="0" xfId="5" applyProtection="1">
      <protection locked="0"/>
    </xf>
    <xf numFmtId="0" fontId="6" fillId="2" borderId="1" xfId="0" applyFont="1" applyFill="1" applyBorder="1" applyProtection="1"/>
    <xf numFmtId="2" fontId="6" fillId="2" borderId="2" xfId="0" applyNumberFormat="1" applyFont="1" applyFill="1" applyBorder="1" applyAlignment="1" applyProtection="1">
      <alignment horizontal="center" vertical="top" wrapText="1"/>
    </xf>
    <xf numFmtId="167" fontId="6" fillId="2" borderId="3" xfId="2" applyNumberFormat="1" applyFont="1" applyFill="1" applyBorder="1" applyAlignment="1" applyProtection="1">
      <alignment horizontal="center"/>
    </xf>
    <xf numFmtId="167" fontId="6" fillId="2" borderId="0" xfId="0" applyNumberFormat="1" applyFont="1" applyFill="1" applyProtection="1"/>
    <xf numFmtId="167" fontId="0" fillId="0" borderId="0" xfId="0" applyNumberFormat="1" applyProtection="1"/>
    <xf numFmtId="167" fontId="6" fillId="2" borderId="4" xfId="2" applyNumberFormat="1" applyFont="1" applyFill="1" applyBorder="1" applyAlignment="1" applyProtection="1">
      <alignment horizontal="center"/>
    </xf>
    <xf numFmtId="167" fontId="7" fillId="2" borderId="4" xfId="2" applyNumberFormat="1" applyFont="1" applyFill="1" applyBorder="1" applyAlignment="1" applyProtection="1">
      <alignment horizontal="center"/>
    </xf>
    <xf numFmtId="43" fontId="0" fillId="2" borderId="0" xfId="0" applyNumberFormat="1" applyFill="1" applyBorder="1" applyAlignment="1" applyProtection="1">
      <alignment horizontal="right"/>
    </xf>
    <xf numFmtId="170" fontId="0" fillId="2" borderId="0" xfId="0" applyNumberFormat="1" applyFont="1" applyFill="1" applyBorder="1" applyAlignment="1">
      <alignment vertical="center"/>
    </xf>
    <xf numFmtId="0" fontId="0" fillId="2" borderId="0" xfId="0" applyFont="1" applyFill="1" applyBorder="1" applyAlignment="1">
      <alignment horizontal="left" vertical="top" wrapText="1"/>
    </xf>
    <xf numFmtId="14" fontId="0" fillId="2" borderId="0" xfId="0" applyNumberFormat="1" applyFont="1" applyFill="1" applyBorder="1" applyAlignment="1">
      <alignment vertical="center"/>
    </xf>
    <xf numFmtId="172" fontId="0" fillId="2" borderId="0" xfId="3" applyNumberFormat="1" applyFont="1" applyFill="1" applyBorder="1" applyAlignment="1">
      <alignment vertical="center"/>
    </xf>
    <xf numFmtId="165" fontId="14" fillId="4" borderId="42" xfId="1" applyNumberFormat="1" applyFont="1" applyFill="1" applyBorder="1" applyAlignment="1" applyProtection="1">
      <alignment horizontal="center"/>
    </xf>
    <xf numFmtId="165" fontId="14" fillId="4" borderId="43" xfId="1" applyNumberFormat="1" applyFont="1" applyFill="1" applyBorder="1" applyAlignment="1" applyProtection="1">
      <alignment horizontal="center"/>
    </xf>
    <xf numFmtId="0" fontId="0" fillId="3" borderId="40" xfId="0" applyFill="1" applyBorder="1" applyAlignment="1" applyProtection="1">
      <alignment horizontal="center"/>
      <protection locked="0"/>
    </xf>
    <xf numFmtId="0" fontId="0" fillId="3" borderId="41" xfId="0" applyFill="1" applyBorder="1" applyAlignment="1" applyProtection="1">
      <alignment horizontal="center"/>
      <protection locked="0"/>
    </xf>
    <xf numFmtId="168" fontId="16" fillId="4" borderId="42" xfId="0" applyNumberFormat="1" applyFont="1" applyFill="1" applyBorder="1" applyAlignment="1" applyProtection="1">
      <alignment horizontal="center"/>
    </xf>
    <xf numFmtId="168" fontId="16" fillId="4" borderId="43" xfId="0" applyNumberFormat="1" applyFont="1" applyFill="1" applyBorder="1" applyAlignment="1" applyProtection="1">
      <alignment horizontal="center"/>
    </xf>
    <xf numFmtId="0" fontId="17" fillId="2" borderId="0" xfId="0" applyFont="1" applyFill="1" applyBorder="1" applyAlignment="1" applyProtection="1">
      <alignment horizontal="left" wrapText="1"/>
    </xf>
    <xf numFmtId="0" fontId="14" fillId="4" borderId="42" xfId="0" quotePrefix="1" applyNumberFormat="1" applyFont="1" applyFill="1" applyBorder="1" applyAlignment="1" applyProtection="1">
      <alignment horizontal="center"/>
    </xf>
    <xf numFmtId="0" fontId="14" fillId="4" borderId="43" xfId="0" quotePrefix="1" applyNumberFormat="1" applyFont="1" applyFill="1" applyBorder="1" applyAlignment="1" applyProtection="1">
      <alignment horizontal="center"/>
    </xf>
    <xf numFmtId="169" fontId="14" fillId="4" borderId="42" xfId="0" quotePrefix="1" applyNumberFormat="1" applyFont="1" applyFill="1" applyBorder="1" applyAlignment="1" applyProtection="1">
      <alignment horizontal="center"/>
    </xf>
    <xf numFmtId="169" fontId="14" fillId="4" borderId="43" xfId="0" quotePrefix="1" applyNumberFormat="1" applyFont="1" applyFill="1" applyBorder="1" applyAlignment="1" applyProtection="1">
      <alignment horizontal="center"/>
    </xf>
    <xf numFmtId="169" fontId="14" fillId="4" borderId="42" xfId="0" applyNumberFormat="1" applyFont="1" applyFill="1" applyBorder="1" applyAlignment="1" applyProtection="1">
      <alignment horizontal="center"/>
    </xf>
    <xf numFmtId="169" fontId="14" fillId="4" borderId="43" xfId="0" applyNumberFormat="1" applyFont="1" applyFill="1" applyBorder="1" applyAlignment="1" applyProtection="1">
      <alignment horizontal="center"/>
    </xf>
    <xf numFmtId="4" fontId="14" fillId="4" borderId="42" xfId="0" applyNumberFormat="1" applyFont="1" applyFill="1" applyBorder="1" applyAlignment="1" applyProtection="1">
      <alignment horizontal="center"/>
    </xf>
    <xf numFmtId="4" fontId="14" fillId="4" borderId="43" xfId="0" applyNumberFormat="1" applyFont="1" applyFill="1" applyBorder="1" applyAlignment="1" applyProtection="1">
      <alignment horizontal="center"/>
    </xf>
    <xf numFmtId="0" fontId="5" fillId="3" borderId="28" xfId="0" applyFont="1" applyFill="1" applyBorder="1" applyAlignment="1" applyProtection="1">
      <alignment horizontal="center" vertical="top" wrapText="1"/>
    </xf>
    <xf numFmtId="0" fontId="5" fillId="3" borderId="29" xfId="0" applyFont="1" applyFill="1" applyBorder="1" applyAlignment="1" applyProtection="1">
      <alignment horizontal="center" vertical="top" wrapText="1"/>
    </xf>
    <xf numFmtId="6" fontId="6" fillId="2" borderId="14" xfId="0" applyNumberFormat="1" applyFont="1" applyFill="1" applyBorder="1" applyAlignment="1" applyProtection="1">
      <alignment horizontal="center" vertical="center" wrapText="1"/>
    </xf>
    <xf numFmtId="6" fontId="6" fillId="2" borderId="4" xfId="0" applyNumberFormat="1" applyFont="1" applyFill="1" applyBorder="1" applyAlignment="1" applyProtection="1">
      <alignment horizontal="center" vertical="center" wrapText="1"/>
    </xf>
    <xf numFmtId="6" fontId="6" fillId="2" borderId="2" xfId="0" applyNumberFormat="1" applyFont="1" applyFill="1" applyBorder="1" applyAlignment="1" applyProtection="1">
      <alignment horizontal="center" vertical="center" wrapText="1"/>
    </xf>
    <xf numFmtId="0" fontId="5" fillId="3" borderId="9" xfId="0" applyFont="1" applyFill="1" applyBorder="1" applyAlignment="1" applyProtection="1">
      <alignment horizontal="center" vertical="top" wrapText="1"/>
    </xf>
    <xf numFmtId="0" fontId="5" fillId="3" borderId="8" xfId="0" applyFont="1" applyFill="1" applyBorder="1" applyAlignment="1" applyProtection="1">
      <alignment horizontal="center" vertical="top" wrapText="1"/>
    </xf>
    <xf numFmtId="0" fontId="5" fillId="3" borderId="30" xfId="0" applyFont="1" applyFill="1" applyBorder="1" applyAlignment="1" applyProtection="1">
      <alignment horizontal="center" vertical="top" wrapText="1"/>
    </xf>
    <xf numFmtId="0" fontId="19" fillId="2" borderId="0" xfId="0" applyFont="1" applyFill="1" applyAlignment="1">
      <alignment horizontal="left" vertical="top" wrapText="1"/>
    </xf>
    <xf numFmtId="0" fontId="19" fillId="2" borderId="34" xfId="0" applyFont="1" applyFill="1" applyBorder="1" applyAlignment="1">
      <alignment horizontal="left" vertical="top" wrapText="1"/>
    </xf>
  </cellXfs>
  <cellStyles count="6">
    <cellStyle name="Comma" xfId="3" builtinId="3"/>
    <cellStyle name="Comma 2" xfId="2"/>
    <cellStyle name="Currency" xfId="4" builtinId="4"/>
    <cellStyle name="Hyperlink" xfId="5" builtinId="8"/>
    <cellStyle name="Normal" xfId="0" builtinId="0"/>
    <cellStyle name="Percent" xfId="1" builtinId="5"/>
  </cellStyles>
  <dxfs count="0"/>
  <tableStyles count="0" defaultTableStyle="TableStyleMedium2" defaultPivotStyle="PivotStyleLight16"/>
  <colors>
    <mruColors>
      <color rgb="FF6B29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ppick_000.GDWYER-VAIO/OneDrive/Current%20projects/NDIS/Accommodation/Model/delete%20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 Selector"/>
      <sheetName val="New Build Price"/>
      <sheetName val="Existing Stock Price"/>
      <sheetName val="Location Factor"/>
      <sheetName val="Total Liability"/>
      <sheetName val="Mapping"/>
      <sheetName val="Working Data"/>
      <sheetName val="Land values"/>
      <sheetName val="Areas"/>
      <sheetName val="WACC"/>
      <sheetName val="Data Log"/>
      <sheetName val="RBT Cashflow"/>
      <sheetName val="NAT Cashflow"/>
      <sheetName val="Asset Values"/>
      <sheetName val="Cash flow"/>
    </sheetNames>
    <sheetDataSet>
      <sheetData sheetId="0">
        <row r="13">
          <cell r="E13">
            <v>8554</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ervicesaustralia.gov.au/individuals/services/centrelink/disability-support-pension/how-much-you-can-get/payment-rates" TargetMode="External"/><Relationship Id="rId1" Type="http://schemas.openxmlformats.org/officeDocument/2006/relationships/hyperlink" Target="https://www.servicesaustralia.gov.au/individuals/services/centrelink/rent-assistance/how-much-you-can-ge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87"/>
  <sheetViews>
    <sheetView showGridLines="0" tabSelected="1" topLeftCell="B1" zoomScale="85" zoomScaleNormal="85" workbookViewId="0">
      <pane ySplit="5" topLeftCell="A6" activePane="bottomLeft" state="frozen"/>
      <selection activeCell="C12" sqref="C12"/>
      <selection pane="bottomLeft" activeCell="H9" sqref="H9:I9"/>
    </sheetView>
  </sheetViews>
  <sheetFormatPr defaultColWidth="0" defaultRowHeight="15" zeroHeight="1" x14ac:dyDescent="0.25"/>
  <cols>
    <col min="1" max="1" width="2" style="5" hidden="1" customWidth="1"/>
    <col min="2" max="2" width="2.28515625" style="98" customWidth="1"/>
    <col min="3" max="3" width="17.42578125" style="5" customWidth="1"/>
    <col min="4" max="4" width="37.140625" style="5" customWidth="1"/>
    <col min="5" max="5" width="16.28515625" style="5" customWidth="1"/>
    <col min="6" max="6" width="12" style="5" customWidth="1"/>
    <col min="7" max="7" width="19.28515625" style="5" customWidth="1"/>
    <col min="8" max="9" width="18.28515625" style="5" customWidth="1"/>
    <col min="10" max="10" width="13" style="5" customWidth="1"/>
    <col min="11" max="11" width="8.85546875" style="5" hidden="1" customWidth="1"/>
    <col min="12" max="12" width="4.28515625" style="5" hidden="1" customWidth="1"/>
    <col min="13" max="16384" width="9" style="5" hidden="1"/>
  </cols>
  <sheetData>
    <row r="1" spans="2:26" s="89" customFormat="1" ht="21" customHeight="1" thickTop="1" x14ac:dyDescent="0.35">
      <c r="B1" s="87" t="s">
        <v>0</v>
      </c>
      <c r="C1" s="88"/>
      <c r="G1" s="90"/>
      <c r="R1" s="91"/>
    </row>
    <row r="2" spans="2:26" s="94" customFormat="1" ht="21" x14ac:dyDescent="0.35">
      <c r="B2" s="92" t="s">
        <v>174</v>
      </c>
      <c r="C2" s="93"/>
      <c r="G2" s="95"/>
      <c r="R2" s="96"/>
    </row>
    <row r="3" spans="2:26" x14ac:dyDescent="0.25">
      <c r="B3" s="97"/>
      <c r="C3" s="161" t="s">
        <v>175</v>
      </c>
      <c r="D3" s="161"/>
      <c r="E3" s="161"/>
      <c r="F3" s="161"/>
      <c r="G3" s="161"/>
      <c r="H3" s="161"/>
      <c r="I3" s="161"/>
      <c r="J3" s="161"/>
      <c r="K3" s="161"/>
    </row>
    <row r="4" spans="2:26" x14ac:dyDescent="0.25">
      <c r="B4" s="97"/>
      <c r="C4" s="161"/>
      <c r="D4" s="161"/>
      <c r="E4" s="161"/>
      <c r="F4" s="161"/>
      <c r="G4" s="161"/>
      <c r="H4" s="161"/>
      <c r="I4" s="161"/>
      <c r="J4" s="161"/>
      <c r="K4" s="161"/>
    </row>
    <row r="5" spans="2:26" ht="24" customHeight="1" x14ac:dyDescent="0.25">
      <c r="B5" s="97"/>
      <c r="C5" s="161"/>
      <c r="D5" s="161"/>
      <c r="E5" s="161"/>
      <c r="F5" s="161"/>
      <c r="G5" s="161"/>
      <c r="H5" s="161"/>
      <c r="I5" s="161"/>
      <c r="J5" s="161"/>
      <c r="K5" s="161"/>
    </row>
    <row r="6" spans="2:26" x14ac:dyDescent="0.25">
      <c r="Q6" s="99"/>
    </row>
    <row r="7" spans="2:26" x14ac:dyDescent="0.25">
      <c r="C7" s="100" t="s">
        <v>176</v>
      </c>
      <c r="L7" s="101" t="s">
        <v>177</v>
      </c>
      <c r="Q7" s="99"/>
    </row>
    <row r="8" spans="2:26" x14ac:dyDescent="0.25">
      <c r="L8" s="101"/>
    </row>
    <row r="9" spans="2:26" x14ac:dyDescent="0.25">
      <c r="B9" s="102"/>
      <c r="C9" s="5" t="s">
        <v>178</v>
      </c>
      <c r="G9" s="103" t="s">
        <v>179</v>
      </c>
      <c r="H9" s="157" t="s">
        <v>113</v>
      </c>
      <c r="I9" s="158"/>
      <c r="L9" s="101">
        <f>IF($H$9="New Build",1,IF($H$9="Existing Stock",2,3))</f>
        <v>1</v>
      </c>
    </row>
    <row r="10" spans="2:26" x14ac:dyDescent="0.25">
      <c r="G10" s="103"/>
      <c r="L10" s="101"/>
      <c r="N10" s="83"/>
      <c r="O10" s="83"/>
      <c r="P10" s="83"/>
      <c r="Q10" s="83"/>
      <c r="S10" s="83"/>
      <c r="T10" s="83"/>
      <c r="U10" s="83"/>
      <c r="V10" s="83"/>
      <c r="W10" s="83"/>
      <c r="X10" s="83"/>
      <c r="Y10" s="83"/>
      <c r="Z10" s="83"/>
    </row>
    <row r="11" spans="2:26" x14ac:dyDescent="0.25">
      <c r="B11" s="102"/>
      <c r="C11" s="5" t="s">
        <v>180</v>
      </c>
      <c r="G11" s="103" t="s">
        <v>179</v>
      </c>
      <c r="H11" s="157" t="s">
        <v>117</v>
      </c>
      <c r="I11" s="158"/>
      <c r="L11" s="101">
        <f>IFERROR(IF(OR(Income!L9=1, L9=2), VLOOKUP(H11, 'Base Prices'!C23:E33, 3, 0), VLOOKUP(H11, 'Base Prices'!C38:E82, 3, 0)), 100)</f>
        <v>10</v>
      </c>
      <c r="N11" s="83"/>
      <c r="O11" s="83"/>
      <c r="P11" s="83"/>
      <c r="Q11" s="83"/>
      <c r="S11" s="83"/>
      <c r="T11" s="83"/>
      <c r="U11" s="83"/>
      <c r="V11" s="83"/>
      <c r="W11" s="83"/>
      <c r="X11" s="83"/>
      <c r="Y11" s="83"/>
      <c r="Z11" s="83"/>
    </row>
    <row r="12" spans="2:26" x14ac:dyDescent="0.25">
      <c r="G12" s="103"/>
      <c r="H12" s="104" t="s">
        <v>181</v>
      </c>
      <c r="I12" s="104"/>
      <c r="J12" s="5" t="s">
        <v>181</v>
      </c>
      <c r="L12" s="101"/>
      <c r="N12" s="83"/>
      <c r="O12" s="83"/>
      <c r="P12" s="83"/>
      <c r="Q12" s="83"/>
      <c r="S12" s="83"/>
      <c r="T12" s="83"/>
      <c r="U12" s="83"/>
      <c r="V12" s="83"/>
      <c r="W12" s="83"/>
      <c r="X12" s="83"/>
      <c r="Y12" s="83"/>
      <c r="Z12" s="83"/>
    </row>
    <row r="13" spans="2:26" x14ac:dyDescent="0.25">
      <c r="B13" s="102"/>
      <c r="C13" s="105" t="s">
        <v>182</v>
      </c>
      <c r="D13" s="105"/>
      <c r="E13" s="105"/>
      <c r="F13" s="105"/>
      <c r="G13" s="106" t="s">
        <v>183</v>
      </c>
      <c r="H13" s="162">
        <f>INDEX('Base Prices'!F:F,MATCH(Income!H11,'Base Prices'!C:C,0))</f>
        <v>4</v>
      </c>
      <c r="I13" s="163"/>
      <c r="L13" s="101">
        <f>H13</f>
        <v>4</v>
      </c>
      <c r="N13" s="83"/>
      <c r="O13" s="83"/>
      <c r="P13" s="83"/>
      <c r="Q13" s="83"/>
      <c r="S13" s="83"/>
      <c r="T13" s="83"/>
      <c r="U13" s="83"/>
      <c r="V13" s="83"/>
      <c r="W13" s="83"/>
      <c r="X13" s="83"/>
      <c r="Y13" s="83"/>
      <c r="Z13" s="83"/>
    </row>
    <row r="14" spans="2:26" x14ac:dyDescent="0.25">
      <c r="B14" s="102"/>
      <c r="C14" s="105"/>
      <c r="D14" s="105"/>
      <c r="E14" s="105"/>
      <c r="F14" s="105"/>
      <c r="G14" s="106"/>
      <c r="H14" s="107"/>
      <c r="I14" s="107"/>
      <c r="L14" s="101"/>
      <c r="N14" s="83"/>
      <c r="O14" s="83"/>
      <c r="P14" s="83"/>
      <c r="Q14" s="83"/>
      <c r="S14" s="83"/>
      <c r="T14" s="83"/>
      <c r="U14" s="83"/>
      <c r="V14" s="83"/>
      <c r="W14" s="83"/>
      <c r="X14" s="83"/>
      <c r="Y14" s="83"/>
      <c r="Z14" s="83"/>
    </row>
    <row r="15" spans="2:26" x14ac:dyDescent="0.25">
      <c r="B15" s="102"/>
      <c r="C15" s="5" t="s">
        <v>185</v>
      </c>
      <c r="G15" s="103" t="s">
        <v>179</v>
      </c>
      <c r="H15" s="157" t="s">
        <v>107</v>
      </c>
      <c r="I15" s="158"/>
      <c r="L15" s="101">
        <f>MATCH($H$15,'Base Prices'!$G$6:$Q$6,FALSE)</f>
        <v>6</v>
      </c>
      <c r="N15" s="83"/>
      <c r="O15" s="83"/>
      <c r="P15" s="83"/>
      <c r="Q15" s="83"/>
      <c r="S15" s="83"/>
      <c r="T15" s="83"/>
      <c r="U15" s="83"/>
      <c r="V15" s="83"/>
      <c r="W15" s="83"/>
      <c r="X15" s="83"/>
      <c r="Y15" s="83"/>
      <c r="Z15" s="83"/>
    </row>
    <row r="16" spans="2:26" x14ac:dyDescent="0.25">
      <c r="B16" s="5"/>
      <c r="G16" s="103"/>
      <c r="H16" s="104" t="str">
        <f>IF(H9&amp;H15="New Build"&amp;"Basic", "Invalid Selection - Basic New Builds are not funded", "")</f>
        <v/>
      </c>
      <c r="I16" s="104"/>
      <c r="L16" s="101">
        <f>IF(H17="With OOA", 1, 0)</f>
        <v>0</v>
      </c>
      <c r="N16" s="83"/>
      <c r="O16" s="83"/>
      <c r="P16" s="83"/>
      <c r="Q16" s="83"/>
      <c r="R16" s="83" t="s">
        <v>186</v>
      </c>
      <c r="S16" s="108"/>
      <c r="T16" s="83"/>
      <c r="U16" s="83"/>
      <c r="V16" s="83"/>
      <c r="W16" s="83"/>
      <c r="X16" s="83"/>
      <c r="Y16" s="83"/>
      <c r="Z16" s="83"/>
    </row>
    <row r="17" spans="2:26" x14ac:dyDescent="0.25">
      <c r="B17" s="5"/>
      <c r="C17" s="5" t="s">
        <v>187</v>
      </c>
      <c r="G17" s="103" t="s">
        <v>179</v>
      </c>
      <c r="H17" s="157" t="s">
        <v>202</v>
      </c>
      <c r="I17" s="158"/>
      <c r="L17" s="101">
        <f>IF(H18="", 0, 1)</f>
        <v>0</v>
      </c>
      <c r="N17" s="83"/>
      <c r="O17" s="83"/>
      <c r="P17" s="83"/>
      <c r="Q17" s="83"/>
      <c r="R17" s="83" t="s">
        <v>184</v>
      </c>
      <c r="S17" s="83"/>
      <c r="T17" s="83"/>
      <c r="U17" s="83"/>
      <c r="V17" s="83"/>
      <c r="W17" s="83"/>
      <c r="X17" s="83"/>
      <c r="Y17" s="83"/>
      <c r="Z17" s="83"/>
    </row>
    <row r="18" spans="2:26" x14ac:dyDescent="0.25">
      <c r="B18" s="5"/>
      <c r="G18" s="103"/>
      <c r="H18" s="104" t="str">
        <f>IF(AND($H$15="Basic",$H$17="With OOA"),"Invalid Selection - please change the above cell to: Without OOA",IF($H$17="Without OOA","",""))</f>
        <v/>
      </c>
      <c r="I18" s="104"/>
      <c r="L18" s="101"/>
      <c r="N18" s="83"/>
      <c r="O18" s="83"/>
      <c r="P18" s="83"/>
      <c r="Q18" s="83"/>
      <c r="S18" s="108"/>
      <c r="T18" s="83"/>
      <c r="U18" s="83"/>
      <c r="V18" s="83"/>
      <c r="W18" s="83"/>
      <c r="X18" s="83"/>
      <c r="Y18" s="83"/>
      <c r="Z18" s="83"/>
    </row>
    <row r="19" spans="2:26" x14ac:dyDescent="0.25">
      <c r="B19" s="5"/>
      <c r="C19" s="105" t="s">
        <v>188</v>
      </c>
      <c r="D19" s="105"/>
      <c r="E19" s="105"/>
      <c r="F19" s="105"/>
      <c r="G19" s="106" t="s">
        <v>183</v>
      </c>
      <c r="H19" s="164">
        <f>IF(L17=1, 0, IF(L9=3, INDEX(Group3, L11, L15+L16+L17), IF(L9=2, INDEX(Group2, L11, L15+L16+L17), IF(L9=1, INDEX(Group1, L11, L15+L16+L17)))))</f>
        <v>29063</v>
      </c>
      <c r="I19" s="165"/>
      <c r="L19" s="101"/>
      <c r="N19" s="83"/>
      <c r="O19" s="83"/>
      <c r="P19" s="83"/>
      <c r="Q19" s="83"/>
      <c r="S19" s="83"/>
      <c r="T19" s="83"/>
      <c r="U19" s="83"/>
      <c r="V19" s="83"/>
      <c r="W19" s="83"/>
      <c r="X19" s="83"/>
      <c r="Y19" s="83"/>
      <c r="Z19" s="83"/>
    </row>
    <row r="20" spans="2:26" x14ac:dyDescent="0.25">
      <c r="B20" s="5"/>
      <c r="G20" s="103"/>
      <c r="L20" s="101"/>
      <c r="N20" s="83"/>
      <c r="O20" s="83"/>
      <c r="P20" s="83"/>
      <c r="Q20" s="83"/>
      <c r="S20" s="83"/>
      <c r="T20" s="83"/>
      <c r="U20" s="83"/>
      <c r="V20" s="83"/>
      <c r="W20" s="83"/>
      <c r="X20" s="83"/>
      <c r="Y20" s="83"/>
      <c r="Z20" s="83"/>
    </row>
    <row r="21" spans="2:26" x14ac:dyDescent="0.25">
      <c r="B21" s="5"/>
      <c r="C21" s="5" t="s">
        <v>189</v>
      </c>
      <c r="G21" s="103" t="s">
        <v>179</v>
      </c>
      <c r="H21" s="157" t="s">
        <v>186</v>
      </c>
      <c r="I21" s="158"/>
      <c r="L21" s="101">
        <f>IF(AND($H$15="Robust",$L$11&gt;4),IF($H$21="With breakout room",1,0),IF($H$21="With breakout room",1,0))</f>
        <v>1</v>
      </c>
      <c r="N21" s="83"/>
      <c r="O21" s="83"/>
      <c r="P21" s="83"/>
      <c r="Q21" s="83"/>
      <c r="S21" s="83"/>
      <c r="T21" s="83"/>
      <c r="U21" s="83"/>
      <c r="V21" s="83"/>
      <c r="W21" s="83"/>
      <c r="X21" s="83"/>
      <c r="Y21" s="83"/>
      <c r="Z21" s="83"/>
    </row>
    <row r="22" spans="2:26" x14ac:dyDescent="0.25">
      <c r="B22" s="5"/>
      <c r="G22" s="103"/>
      <c r="H22" s="109" t="str">
        <f>IF(AND(H15&lt;&gt;"Robust", H21="With breakout room"), "Please update the field above","")</f>
        <v/>
      </c>
      <c r="I22" s="109"/>
      <c r="L22" s="101"/>
      <c r="N22" s="83"/>
      <c r="O22" s="83"/>
      <c r="P22" s="83"/>
      <c r="Q22" s="83"/>
      <c r="S22" s="83"/>
      <c r="T22" s="83"/>
      <c r="U22" s="83"/>
      <c r="V22" s="83"/>
      <c r="W22" s="83"/>
      <c r="X22" s="83"/>
      <c r="Y22" s="83"/>
      <c r="Z22" s="83"/>
    </row>
    <row r="23" spans="2:26" x14ac:dyDescent="0.25">
      <c r="B23" s="5"/>
      <c r="C23" s="105" t="s">
        <v>190</v>
      </c>
      <c r="D23" s="105"/>
      <c r="E23" s="105"/>
      <c r="F23" s="105"/>
      <c r="G23" s="106" t="s">
        <v>183</v>
      </c>
      <c r="H23" s="166">
        <f>IFERROR(IF(AND($L$21=1,$L$9=1),INDEX('Base Prices'!$N$8:$N$18,$L$11),IF(AND($L$21=1,$L$9=2),INDEX('Base Prices'!$N$23:$N$33,$L$11),IF(L9=3, 0, 0))), 0)</f>
        <v>1111</v>
      </c>
      <c r="I23" s="167"/>
      <c r="L23" s="101"/>
      <c r="N23" s="83"/>
      <c r="O23" s="83"/>
      <c r="P23" s="83"/>
      <c r="Q23" s="83"/>
      <c r="S23" s="83"/>
      <c r="T23" s="83"/>
      <c r="U23" s="83"/>
      <c r="V23" s="83"/>
      <c r="W23" s="83"/>
      <c r="X23" s="83"/>
      <c r="Y23" s="83"/>
      <c r="Z23" s="83"/>
    </row>
    <row r="24" spans="2:26" x14ac:dyDescent="0.25">
      <c r="B24" s="5"/>
      <c r="C24" s="105"/>
      <c r="D24" s="105"/>
      <c r="E24" s="105"/>
      <c r="F24" s="105"/>
      <c r="G24" s="106"/>
      <c r="H24" s="110"/>
      <c r="I24" s="110"/>
      <c r="L24" s="101"/>
      <c r="N24" s="83"/>
      <c r="O24" s="83"/>
      <c r="P24" s="83"/>
      <c r="Q24" s="83"/>
      <c r="S24" s="83"/>
      <c r="T24" s="83"/>
      <c r="U24" s="83"/>
      <c r="V24" s="83"/>
      <c r="W24" s="83"/>
      <c r="X24" s="83"/>
      <c r="Y24" s="83"/>
      <c r="Z24" s="83"/>
    </row>
    <row r="25" spans="2:26" x14ac:dyDescent="0.25">
      <c r="B25" s="5"/>
      <c r="C25" s="105" t="s">
        <v>191</v>
      </c>
      <c r="D25" s="105"/>
      <c r="E25" s="105"/>
      <c r="F25" s="105"/>
      <c r="G25" s="106" t="s">
        <v>183</v>
      </c>
      <c r="H25" s="166">
        <f>IFERROR(H19+H23,"Invalid selection")</f>
        <v>30174</v>
      </c>
      <c r="I25" s="167"/>
      <c r="L25" s="101"/>
      <c r="N25" s="83"/>
      <c r="O25" s="83"/>
      <c r="P25" s="83"/>
      <c r="Q25" s="83"/>
      <c r="S25" s="83"/>
      <c r="T25" s="83"/>
      <c r="U25" s="83"/>
      <c r="V25" s="83"/>
      <c r="W25" s="83"/>
      <c r="X25" s="83"/>
      <c r="Y25" s="83"/>
      <c r="Z25" s="83"/>
    </row>
    <row r="26" spans="2:26" x14ac:dyDescent="0.25">
      <c r="B26" s="5"/>
      <c r="G26" s="103"/>
      <c r="H26" s="111"/>
      <c r="I26" s="111"/>
      <c r="L26" s="101"/>
      <c r="N26" s="83"/>
      <c r="O26" s="83"/>
      <c r="P26" s="83"/>
      <c r="Q26" s="83"/>
      <c r="S26" s="83"/>
      <c r="T26" s="83"/>
      <c r="U26" s="83"/>
      <c r="V26" s="83"/>
      <c r="W26" s="83"/>
      <c r="X26" s="83"/>
      <c r="Y26" s="83"/>
      <c r="Z26" s="83"/>
    </row>
    <row r="27" spans="2:26" x14ac:dyDescent="0.25">
      <c r="B27" s="5"/>
      <c r="C27" s="5" t="s">
        <v>192</v>
      </c>
      <c r="G27" s="103" t="s">
        <v>179</v>
      </c>
      <c r="H27" s="157" t="s">
        <v>77</v>
      </c>
      <c r="I27" s="158"/>
      <c r="L27" s="101">
        <f>MATCH($H$27,'Location Factors'!$B$6:$B$93,FALSE)</f>
        <v>65</v>
      </c>
      <c r="N27" s="83"/>
      <c r="O27" s="83"/>
      <c r="P27" s="83"/>
      <c r="Q27" s="83"/>
      <c r="S27" s="83"/>
      <c r="T27" s="83"/>
      <c r="U27" s="83"/>
      <c r="V27" s="83"/>
      <c r="W27" s="83"/>
      <c r="X27" s="83"/>
      <c r="Y27" s="83"/>
      <c r="Z27" s="83"/>
    </row>
    <row r="28" spans="2:26" x14ac:dyDescent="0.25">
      <c r="B28" s="5"/>
      <c r="G28" s="103"/>
      <c r="N28" s="83"/>
      <c r="O28" s="83"/>
      <c r="P28" s="83"/>
      <c r="Q28" s="83"/>
      <c r="S28" s="83"/>
      <c r="T28" s="83"/>
      <c r="U28" s="83"/>
      <c r="V28" s="83"/>
      <c r="W28" s="83"/>
      <c r="X28" s="83"/>
      <c r="Y28" s="83"/>
      <c r="Z28" s="83"/>
    </row>
    <row r="29" spans="2:26" x14ac:dyDescent="0.25">
      <c r="B29" s="5"/>
      <c r="C29" s="105" t="s">
        <v>193</v>
      </c>
      <c r="G29" s="106" t="s">
        <v>183</v>
      </c>
      <c r="H29" s="168">
        <f>IFERROR(ROUND(INDEX('Location Factors'!$C$6:$M$93,$L$27,IF(H9="Legacy", 11, $L$11)),2), 0)</f>
        <v>0.93</v>
      </c>
      <c r="I29" s="169"/>
      <c r="N29" s="83"/>
      <c r="O29" s="83"/>
      <c r="P29" s="83"/>
      <c r="Q29" s="83"/>
      <c r="S29" s="83"/>
      <c r="T29" s="83"/>
      <c r="U29" s="83"/>
      <c r="V29" s="83"/>
      <c r="W29" s="83"/>
      <c r="X29" s="83"/>
      <c r="Y29" s="83"/>
      <c r="Z29" s="83"/>
    </row>
    <row r="30" spans="2:26" x14ac:dyDescent="0.25">
      <c r="B30" s="5"/>
      <c r="N30" s="83"/>
      <c r="O30" s="83"/>
      <c r="P30" s="83"/>
      <c r="Q30" s="83"/>
      <c r="S30" s="83"/>
      <c r="T30" s="83"/>
      <c r="U30" s="83"/>
      <c r="V30" s="83"/>
      <c r="W30" s="83"/>
      <c r="X30" s="83"/>
      <c r="Y30" s="83"/>
      <c r="Z30" s="83"/>
    </row>
    <row r="31" spans="2:26" x14ac:dyDescent="0.25">
      <c r="B31" s="5"/>
      <c r="C31" s="5" t="s">
        <v>194</v>
      </c>
      <c r="G31" s="103" t="s">
        <v>179</v>
      </c>
      <c r="H31" s="157" t="s">
        <v>255</v>
      </c>
      <c r="I31" s="158"/>
      <c r="L31" s="101">
        <f>IF($H$31="Without Fire Sprinklers",0,IF(AND($L$11&lt;5,$L$9&lt;3),1,2))</f>
        <v>2</v>
      </c>
      <c r="N31" s="83"/>
      <c r="O31" s="83"/>
      <c r="P31" s="83"/>
      <c r="Q31" s="83"/>
      <c r="S31" s="83"/>
      <c r="T31" s="83"/>
      <c r="U31" s="83"/>
      <c r="V31" s="83"/>
      <c r="W31" s="83"/>
      <c r="X31" s="83"/>
      <c r="Y31" s="83"/>
      <c r="Z31" s="83"/>
    </row>
    <row r="32" spans="2:26" x14ac:dyDescent="0.25">
      <c r="B32" s="5"/>
      <c r="N32" s="83"/>
      <c r="O32" s="83"/>
      <c r="P32" s="83"/>
      <c r="Q32" s="83"/>
      <c r="S32" s="83"/>
      <c r="T32" s="83"/>
      <c r="U32" s="83"/>
      <c r="V32" s="83"/>
      <c r="W32" s="83"/>
      <c r="X32" s="83"/>
      <c r="Y32" s="83"/>
      <c r="Z32" s="83"/>
    </row>
    <row r="33" spans="2:26" x14ac:dyDescent="0.25">
      <c r="B33" s="5"/>
      <c r="C33" s="105" t="s">
        <v>195</v>
      </c>
      <c r="D33" s="105"/>
      <c r="E33" s="105"/>
      <c r="F33" s="105"/>
      <c r="G33" s="106" t="s">
        <v>183</v>
      </c>
      <c r="H33" s="155">
        <f>ROUND(IF($L$31=0,0,INDEX('Base Prices'!$D$90:$D$91,$L$31)),3)</f>
        <v>1.9E-2</v>
      </c>
      <c r="I33" s="156"/>
      <c r="N33" s="83"/>
      <c r="O33" s="83"/>
      <c r="P33" s="83"/>
      <c r="Q33" s="83"/>
      <c r="S33" s="83"/>
      <c r="T33" s="83"/>
      <c r="U33" s="83"/>
      <c r="V33" s="83"/>
      <c r="W33" s="83"/>
      <c r="X33" s="83"/>
      <c r="Y33" s="83"/>
      <c r="Z33" s="83"/>
    </row>
    <row r="34" spans="2:26" x14ac:dyDescent="0.25">
      <c r="B34" s="5"/>
      <c r="N34" s="83"/>
      <c r="O34" s="83"/>
      <c r="P34" s="83"/>
      <c r="Q34" s="83"/>
      <c r="S34" s="83"/>
      <c r="T34" s="83"/>
      <c r="U34" s="83"/>
      <c r="V34" s="83"/>
      <c r="W34" s="83"/>
      <c r="X34" s="83"/>
      <c r="Y34" s="83"/>
      <c r="Z34" s="83"/>
    </row>
    <row r="35" spans="2:26" ht="15.75" x14ac:dyDescent="0.25">
      <c r="B35" s="5"/>
      <c r="G35" s="106" t="s">
        <v>183</v>
      </c>
      <c r="H35" s="159">
        <f>IFERROR(ROUND($H$25*$H$29*(1+$H$33),3),"Invalid selection")</f>
        <v>28594.994999999999</v>
      </c>
      <c r="I35" s="160"/>
      <c r="J35" s="112"/>
      <c r="N35" s="83"/>
      <c r="O35" s="83"/>
      <c r="P35" s="83"/>
      <c r="Q35" s="83"/>
      <c r="S35" s="83"/>
      <c r="T35" s="83"/>
      <c r="U35" s="83"/>
      <c r="V35" s="83"/>
      <c r="W35" s="83"/>
      <c r="X35" s="83"/>
      <c r="Y35" s="83"/>
      <c r="Z35" s="83"/>
    </row>
    <row r="36" spans="2:26" x14ac:dyDescent="0.25">
      <c r="B36" s="5"/>
      <c r="N36" s="83"/>
      <c r="O36" s="83"/>
      <c r="P36" s="83"/>
      <c r="Q36" s="83"/>
      <c r="S36" s="83"/>
      <c r="T36" s="83"/>
      <c r="U36" s="83"/>
      <c r="V36" s="83"/>
      <c r="W36" s="83"/>
      <c r="X36" s="83"/>
      <c r="Y36" s="83"/>
      <c r="Z36" s="83"/>
    </row>
    <row r="37" spans="2:26" x14ac:dyDescent="0.25">
      <c r="B37" s="5"/>
      <c r="C37" s="100" t="s">
        <v>196</v>
      </c>
      <c r="N37" s="83"/>
      <c r="O37" s="83"/>
      <c r="P37" s="83"/>
      <c r="Q37" s="83"/>
      <c r="S37" s="83"/>
      <c r="T37" s="83"/>
      <c r="U37" s="83"/>
      <c r="V37" s="83"/>
      <c r="W37" s="83"/>
      <c r="X37" s="83"/>
      <c r="Y37" s="83"/>
      <c r="Z37" s="83"/>
    </row>
    <row r="38" spans="2:26" x14ac:dyDescent="0.25">
      <c r="B38" s="5"/>
      <c r="C38" s="113" t="s">
        <v>197</v>
      </c>
      <c r="N38" s="83"/>
      <c r="O38" s="83"/>
      <c r="P38" s="83"/>
      <c r="Q38" s="83"/>
      <c r="S38" s="83"/>
      <c r="T38" s="83"/>
      <c r="U38" s="83"/>
      <c r="V38" s="83"/>
      <c r="W38" s="83"/>
      <c r="X38" s="83"/>
      <c r="Y38" s="83"/>
      <c r="Z38" s="83"/>
    </row>
    <row r="39" spans="2:26" x14ac:dyDescent="0.25">
      <c r="B39" s="5"/>
      <c r="C39" s="113"/>
      <c r="N39" s="83"/>
      <c r="O39" s="83"/>
      <c r="P39" s="83"/>
      <c r="Q39" s="83"/>
      <c r="S39" s="83"/>
      <c r="T39" s="83"/>
      <c r="U39" s="83"/>
      <c r="V39" s="83"/>
      <c r="W39" s="83"/>
      <c r="X39" s="83"/>
      <c r="Y39" s="83"/>
      <c r="Z39" s="83"/>
    </row>
    <row r="40" spans="2:26" ht="30" customHeight="1" x14ac:dyDescent="0.25">
      <c r="B40" s="5"/>
      <c r="C40" s="122" t="s">
        <v>224</v>
      </c>
      <c r="D40" s="123"/>
      <c r="E40" s="49"/>
      <c r="F40" s="135" t="s">
        <v>237</v>
      </c>
      <c r="G40" s="135" t="s">
        <v>222</v>
      </c>
      <c r="H40" s="135" t="s">
        <v>236</v>
      </c>
      <c r="I40" s="140" t="s">
        <v>235</v>
      </c>
    </row>
    <row r="41" spans="2:26" x14ac:dyDescent="0.25">
      <c r="B41" s="5"/>
      <c r="C41" s="112" t="s">
        <v>239</v>
      </c>
      <c r="D41" s="112"/>
      <c r="F41" s="124">
        <f>H35</f>
        <v>28594.994999999999</v>
      </c>
      <c r="G41" s="124">
        <f>MRRC!F11</f>
        <v>9909.9000000000015</v>
      </c>
      <c r="H41" s="139">
        <f>F41+G41</f>
        <v>38504.895000000004</v>
      </c>
      <c r="I41" s="141">
        <f>H41</f>
        <v>38504.895000000004</v>
      </c>
      <c r="J41" s="137" t="s">
        <v>221</v>
      </c>
    </row>
    <row r="42" spans="2:26" x14ac:dyDescent="0.25">
      <c r="B42" s="5"/>
      <c r="C42" s="112" t="s">
        <v>234</v>
      </c>
      <c r="D42" s="112"/>
      <c r="F42" s="124">
        <f>F41/2-0.15*MRRC!F11</f>
        <v>12811.012499999999</v>
      </c>
      <c r="G42" s="124">
        <f>MRRC!G11</f>
        <v>6421.4800000000005</v>
      </c>
      <c r="H42" s="139">
        <f>F42+G42</f>
        <v>19232.4925</v>
      </c>
      <c r="I42" s="141">
        <f>H42*2</f>
        <v>38464.985000000001</v>
      </c>
      <c r="J42" s="137" t="s">
        <v>221</v>
      </c>
    </row>
    <row r="43" spans="2:26" x14ac:dyDescent="0.25">
      <c r="B43" s="5"/>
      <c r="C43" s="112" t="s">
        <v>241</v>
      </c>
      <c r="D43" s="112"/>
      <c r="F43" s="124">
        <f>F41-0.3*MRRC!F11</f>
        <v>25622.024999999998</v>
      </c>
      <c r="G43" s="124">
        <f>MRRC!G11</f>
        <v>6421.4800000000005</v>
      </c>
      <c r="H43" s="139">
        <f>F43+G43</f>
        <v>32043.504999999997</v>
      </c>
      <c r="I43" s="141">
        <f>H43+G45</f>
        <v>32043.504999999997</v>
      </c>
      <c r="J43" s="137" t="s">
        <v>221</v>
      </c>
    </row>
    <row r="44" spans="2:26" x14ac:dyDescent="0.25">
      <c r="B44" s="5"/>
      <c r="C44" s="136" t="s">
        <v>238</v>
      </c>
      <c r="G44" s="103"/>
      <c r="H44" s="72"/>
    </row>
    <row r="45" spans="2:26" x14ac:dyDescent="0.25">
      <c r="B45" s="5"/>
      <c r="C45" s="138" t="s">
        <v>240</v>
      </c>
      <c r="G45" s="134">
        <v>0</v>
      </c>
      <c r="H45" s="72"/>
      <c r="I45" s="72"/>
    </row>
    <row r="46" spans="2:26" x14ac:dyDescent="0.25">
      <c r="B46" s="5"/>
      <c r="H46" s="72"/>
      <c r="I46" s="72"/>
    </row>
    <row r="47" spans="2:26" x14ac:dyDescent="0.25">
      <c r="B47" s="5"/>
      <c r="C47" s="114" t="s">
        <v>198</v>
      </c>
      <c r="D47" s="115" t="s">
        <v>257</v>
      </c>
      <c r="G47" s="103"/>
    </row>
    <row r="48" spans="2:26" x14ac:dyDescent="0.25">
      <c r="B48" s="5"/>
    </row>
    <row r="49" spans="2:3" ht="25.15" hidden="1" customHeight="1" x14ac:dyDescent="0.25">
      <c r="B49" s="5"/>
      <c r="C49" s="114"/>
    </row>
    <row r="50" spans="2:3" hidden="1" x14ac:dyDescent="0.25">
      <c r="B50" s="5"/>
      <c r="C50" s="114"/>
    </row>
    <row r="51" spans="2:3" hidden="1" x14ac:dyDescent="0.25">
      <c r="B51" s="5"/>
      <c r="C51" s="114"/>
    </row>
    <row r="52" spans="2:3" hidden="1" x14ac:dyDescent="0.25"/>
    <row r="53" spans="2:3" hidden="1" x14ac:dyDescent="0.25"/>
    <row r="54" spans="2:3" hidden="1" x14ac:dyDescent="0.25"/>
    <row r="55" spans="2:3" hidden="1" x14ac:dyDescent="0.25"/>
    <row r="56" spans="2:3" hidden="1" x14ac:dyDescent="0.25"/>
    <row r="57" spans="2:3" hidden="1" x14ac:dyDescent="0.25"/>
    <row r="58" spans="2:3" hidden="1" x14ac:dyDescent="0.25"/>
    <row r="59" spans="2:3" hidden="1" x14ac:dyDescent="0.25"/>
    <row r="60" spans="2:3" hidden="1" x14ac:dyDescent="0.25"/>
    <row r="61" spans="2:3" hidden="1" x14ac:dyDescent="0.25"/>
    <row r="62" spans="2:3" hidden="1" x14ac:dyDescent="0.25"/>
    <row r="63" spans="2:3" hidden="1" x14ac:dyDescent="0.25"/>
    <row r="64" spans="2:3"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x14ac:dyDescent="0.25"/>
    <row r="87" x14ac:dyDescent="0.25"/>
  </sheetData>
  <sheetProtection algorithmName="SHA-512" hashValue="0Hy4F9AGy4GSNcn+5r4CoTljCQBcbO46/pYKctGzbMCEZ1H87FBtw6wv4t3Ql32HIK0q2Y1Q2f2z8bg36CQYWA==" saltValue="KQ1MdENwF6E07FrLs/up0A==" spinCount="100000" sheet="1" selectLockedCells="1"/>
  <mergeCells count="15">
    <mergeCell ref="H33:I33"/>
    <mergeCell ref="H31:I31"/>
    <mergeCell ref="H35:I35"/>
    <mergeCell ref="C3:K5"/>
    <mergeCell ref="H11:I11"/>
    <mergeCell ref="H9:I9"/>
    <mergeCell ref="H13:I13"/>
    <mergeCell ref="H15:I15"/>
    <mergeCell ref="H17:I17"/>
    <mergeCell ref="H19:I19"/>
    <mergeCell ref="H21:I21"/>
    <mergeCell ref="H23:I23"/>
    <mergeCell ref="H25:I25"/>
    <mergeCell ref="H27:I27"/>
    <mergeCell ref="H29:I29"/>
  </mergeCells>
  <dataValidations count="6">
    <dataValidation type="list" allowBlank="1" showInputMessage="1" showErrorMessage="1" sqref="H9">
      <formula1>"Existing Stock,New Build,Legacy"</formula1>
    </dataValidation>
    <dataValidation type="list" allowBlank="1" showInputMessage="1" showErrorMessage="1" sqref="H15">
      <formula1>"Basic,Improved Liveability,Fully Accessible,Robust,High Physical Support"</formula1>
    </dataValidation>
    <dataValidation type="list" allowBlank="1" showInputMessage="1" showErrorMessage="1" sqref="H17">
      <formula1>"With OOA,Without OOA"</formula1>
    </dataValidation>
    <dataValidation type="list" allowBlank="1" showInputMessage="1" showErrorMessage="1" sqref="H21">
      <formula1>IF(H15&lt;&gt;"Robust", R17, R16:R17)</formula1>
    </dataValidation>
    <dataValidation type="list" allowBlank="1" showInputMessage="1" showErrorMessage="1" sqref="H31">
      <formula1>"With Fire Sprinklers,Without Fire Sprinklers"</formula1>
    </dataValidation>
    <dataValidation type="decimal" operator="greaterThanOrEqual" allowBlank="1" showInputMessage="1" showErrorMessage="1" sqref="G45">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IF($H$9="Legacy", 'Base Prices'!$C$38:$C$82, 'Base Prices'!$C$23:$C$33)</xm:f>
          </x14:formula1>
          <xm:sqref>H11</xm:sqref>
        </x14:dataValidation>
        <x14:dataValidation type="list" allowBlank="1" showInputMessage="1" showErrorMessage="1">
          <x14:formula1>
            <xm:f>'Location Factors'!$B$6:$B$93</xm:f>
          </x14:formula1>
          <xm:sqref>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101"/>
  <sheetViews>
    <sheetView zoomScale="85" zoomScaleNormal="85" workbookViewId="0"/>
  </sheetViews>
  <sheetFormatPr defaultColWidth="0" defaultRowHeight="15" zeroHeight="1" x14ac:dyDescent="0.25"/>
  <cols>
    <col min="1" max="1" width="1.5703125" style="4" customWidth="1"/>
    <col min="2" max="2" width="0" style="4" hidden="1" customWidth="1"/>
    <col min="3" max="3" width="30.85546875" style="4" bestFit="1" customWidth="1"/>
    <col min="4" max="4" width="7.5703125" style="4" customWidth="1"/>
    <col min="5" max="5" width="10.7109375" style="4" hidden="1" customWidth="1"/>
    <col min="6" max="7" width="10.7109375" style="4" customWidth="1"/>
    <col min="8" max="9" width="16.7109375" style="4" bestFit="1" customWidth="1"/>
    <col min="10" max="11" width="13.5703125" style="4" bestFit="1" customWidth="1"/>
    <col min="12" max="12" width="9.28515625" style="4" customWidth="1"/>
    <col min="13" max="13" width="8.42578125" style="4" bestFit="1" customWidth="1"/>
    <col min="14" max="14" width="7.5703125" style="4" bestFit="1" customWidth="1"/>
    <col min="15" max="16" width="18" style="4" bestFit="1" customWidth="1"/>
    <col min="17" max="17" width="9" style="4" customWidth="1"/>
    <col min="18" max="18" width="2.28515625" style="4" customWidth="1"/>
    <col min="19" max="16384" width="9" style="4" hidden="1"/>
  </cols>
  <sheetData>
    <row r="1" spans="1:18" s="52" customFormat="1" ht="21" customHeight="1" x14ac:dyDescent="0.35">
      <c r="A1" s="51" t="s">
        <v>0</v>
      </c>
      <c r="B1" s="51"/>
      <c r="C1" s="51"/>
    </row>
    <row r="2" spans="1:18" s="52" customFormat="1" ht="21" x14ac:dyDescent="0.35">
      <c r="A2" s="51" t="s">
        <v>101</v>
      </c>
      <c r="B2" s="51"/>
      <c r="C2" s="51"/>
    </row>
    <row r="3" spans="1:18" x14ac:dyDescent="0.25">
      <c r="A3" s="5"/>
      <c r="B3" s="5"/>
    </row>
    <row r="4" spans="1:18" x14ac:dyDescent="0.25">
      <c r="A4" s="6"/>
      <c r="B4" s="6"/>
      <c r="C4" s="7"/>
      <c r="D4" s="8"/>
      <c r="E4" s="8"/>
      <c r="F4" s="8"/>
      <c r="G4" s="8"/>
      <c r="H4" s="9"/>
      <c r="I4" s="10"/>
      <c r="J4" s="9"/>
      <c r="K4" s="9"/>
      <c r="L4" s="9"/>
      <c r="M4" s="9"/>
      <c r="N4" s="9"/>
      <c r="O4" s="9"/>
      <c r="P4" s="7"/>
      <c r="Q4" s="7"/>
      <c r="R4" s="8"/>
    </row>
    <row r="5" spans="1:18" x14ac:dyDescent="0.25">
      <c r="A5" s="6"/>
      <c r="B5" s="6"/>
      <c r="C5" s="11"/>
      <c r="D5" s="8"/>
      <c r="E5" s="8"/>
      <c r="F5" s="8"/>
      <c r="G5" s="53" t="s">
        <v>251</v>
      </c>
      <c r="H5" s="53"/>
      <c r="I5" s="53"/>
      <c r="J5" s="53"/>
      <c r="K5" s="53"/>
      <c r="L5" s="53"/>
      <c r="M5" s="53"/>
      <c r="N5" s="53"/>
      <c r="O5" s="53"/>
      <c r="P5" s="53"/>
      <c r="Q5" s="53"/>
      <c r="R5" s="8"/>
    </row>
    <row r="6" spans="1:18" ht="14.25" customHeight="1" x14ac:dyDescent="0.25">
      <c r="A6" s="6"/>
      <c r="B6" s="6"/>
      <c r="C6" s="12" t="s">
        <v>102</v>
      </c>
      <c r="D6" s="13"/>
      <c r="E6" s="13"/>
      <c r="F6" s="175" t="s">
        <v>103</v>
      </c>
      <c r="G6" s="54" t="s">
        <v>104</v>
      </c>
      <c r="H6" s="55" t="s">
        <v>105</v>
      </c>
      <c r="I6" s="55" t="s">
        <v>105</v>
      </c>
      <c r="J6" s="55" t="s">
        <v>106</v>
      </c>
      <c r="K6" s="55" t="s">
        <v>106</v>
      </c>
      <c r="L6" s="55" t="s">
        <v>107</v>
      </c>
      <c r="M6" s="55" t="s">
        <v>107</v>
      </c>
      <c r="N6" s="55" t="s">
        <v>107</v>
      </c>
      <c r="O6" s="55" t="s">
        <v>108</v>
      </c>
      <c r="P6" s="55" t="s">
        <v>108</v>
      </c>
      <c r="Q6" s="54" t="s">
        <v>109</v>
      </c>
      <c r="R6" s="8"/>
    </row>
    <row r="7" spans="1:18" x14ac:dyDescent="0.25">
      <c r="A7" s="6"/>
      <c r="B7" s="6"/>
      <c r="C7" s="14"/>
      <c r="D7" s="15"/>
      <c r="E7" s="15"/>
      <c r="F7" s="176"/>
      <c r="G7" s="56" t="s">
        <v>110</v>
      </c>
      <c r="H7" s="56" t="s">
        <v>110</v>
      </c>
      <c r="I7" s="57" t="s">
        <v>111</v>
      </c>
      <c r="J7" s="56" t="s">
        <v>110</v>
      </c>
      <c r="K7" s="57" t="s">
        <v>111</v>
      </c>
      <c r="L7" s="56" t="s">
        <v>110</v>
      </c>
      <c r="M7" s="57" t="s">
        <v>111</v>
      </c>
      <c r="N7" s="57" t="s">
        <v>112</v>
      </c>
      <c r="O7" s="56" t="s">
        <v>110</v>
      </c>
      <c r="P7" s="57" t="s">
        <v>111</v>
      </c>
      <c r="Q7" s="58"/>
      <c r="R7" s="6"/>
    </row>
    <row r="8" spans="1:18" ht="14.25" customHeight="1" x14ac:dyDescent="0.25">
      <c r="A8" s="6"/>
      <c r="B8" s="6" t="s">
        <v>113</v>
      </c>
      <c r="C8" s="16" t="s">
        <v>2</v>
      </c>
      <c r="D8" s="17"/>
      <c r="E8" s="17">
        <v>1</v>
      </c>
      <c r="F8" s="18">
        <v>1</v>
      </c>
      <c r="G8" s="19">
        <v>0</v>
      </c>
      <c r="H8" s="19">
        <v>36788</v>
      </c>
      <c r="I8" s="19">
        <v>42922</v>
      </c>
      <c r="J8" s="19">
        <v>59400</v>
      </c>
      <c r="K8" s="19">
        <v>69302</v>
      </c>
      <c r="L8" s="19">
        <v>0</v>
      </c>
      <c r="M8" s="19">
        <v>0</v>
      </c>
      <c r="N8" s="19">
        <v>0</v>
      </c>
      <c r="O8" s="19">
        <v>78790</v>
      </c>
      <c r="P8" s="19">
        <v>91922</v>
      </c>
      <c r="Q8" s="172" t="s">
        <v>114</v>
      </c>
      <c r="R8" s="9"/>
    </row>
    <row r="9" spans="1:18" x14ac:dyDescent="0.25">
      <c r="A9" s="6"/>
      <c r="B9" s="6" t="s">
        <v>113</v>
      </c>
      <c r="C9" s="20" t="s">
        <v>3</v>
      </c>
      <c r="D9" s="8"/>
      <c r="E9" s="8">
        <v>2</v>
      </c>
      <c r="F9" s="21">
        <v>1</v>
      </c>
      <c r="G9" s="19">
        <v>0</v>
      </c>
      <c r="H9" s="19">
        <v>43801</v>
      </c>
      <c r="I9" s="19">
        <v>51100</v>
      </c>
      <c r="J9" s="19">
        <v>72356</v>
      </c>
      <c r="K9" s="19">
        <v>84414</v>
      </c>
      <c r="L9" s="19">
        <v>0</v>
      </c>
      <c r="M9" s="19">
        <v>0</v>
      </c>
      <c r="N9" s="19">
        <v>0</v>
      </c>
      <c r="O9" s="19">
        <v>98035</v>
      </c>
      <c r="P9" s="19">
        <v>114373</v>
      </c>
      <c r="Q9" s="173"/>
      <c r="R9" s="9"/>
    </row>
    <row r="10" spans="1:18" x14ac:dyDescent="0.25">
      <c r="A10" s="6"/>
      <c r="B10" s="6" t="s">
        <v>113</v>
      </c>
      <c r="C10" s="20" t="s">
        <v>4</v>
      </c>
      <c r="D10" s="8"/>
      <c r="E10" s="8">
        <v>2</v>
      </c>
      <c r="F10" s="21">
        <v>2</v>
      </c>
      <c r="G10" s="19">
        <v>0</v>
      </c>
      <c r="H10" s="19">
        <v>17112</v>
      </c>
      <c r="I10" s="19">
        <v>19964</v>
      </c>
      <c r="J10" s="19">
        <v>31219</v>
      </c>
      <c r="K10" s="19">
        <v>37248</v>
      </c>
      <c r="L10" s="19">
        <v>0</v>
      </c>
      <c r="M10" s="19">
        <v>0</v>
      </c>
      <c r="N10" s="19">
        <v>0</v>
      </c>
      <c r="O10" s="19">
        <v>44229</v>
      </c>
      <c r="P10" s="19">
        <v>51600</v>
      </c>
      <c r="Q10" s="173"/>
      <c r="R10" s="9"/>
    </row>
    <row r="11" spans="1:18" x14ac:dyDescent="0.25">
      <c r="A11" s="6"/>
      <c r="B11" s="6" t="s">
        <v>113</v>
      </c>
      <c r="C11" s="20" t="s">
        <v>5</v>
      </c>
      <c r="D11" s="8"/>
      <c r="E11" s="8">
        <v>3</v>
      </c>
      <c r="F11" s="21">
        <v>2</v>
      </c>
      <c r="G11" s="19">
        <v>0</v>
      </c>
      <c r="H11" s="19">
        <v>22864</v>
      </c>
      <c r="I11" s="19">
        <v>26674</v>
      </c>
      <c r="J11" s="19">
        <v>41667</v>
      </c>
      <c r="K11" s="19">
        <v>48612</v>
      </c>
      <c r="L11" s="19">
        <v>0</v>
      </c>
      <c r="M11" s="19">
        <v>0</v>
      </c>
      <c r="N11" s="19">
        <v>0</v>
      </c>
      <c r="O11" s="19">
        <v>59947</v>
      </c>
      <c r="P11" s="19">
        <v>69939</v>
      </c>
      <c r="Q11" s="173"/>
      <c r="R11" s="9"/>
    </row>
    <row r="12" spans="1:18" x14ac:dyDescent="0.25">
      <c r="A12" s="6"/>
      <c r="B12" s="6" t="s">
        <v>113</v>
      </c>
      <c r="C12" s="20" t="s">
        <v>6</v>
      </c>
      <c r="D12" s="8"/>
      <c r="E12" s="8">
        <v>1</v>
      </c>
      <c r="F12" s="21">
        <v>1</v>
      </c>
      <c r="G12" s="19">
        <v>0</v>
      </c>
      <c r="H12" s="19">
        <v>25912</v>
      </c>
      <c r="I12" s="19">
        <v>28658</v>
      </c>
      <c r="J12" s="19">
        <v>39939</v>
      </c>
      <c r="K12" s="19">
        <v>43951</v>
      </c>
      <c r="L12" s="19">
        <v>47062</v>
      </c>
      <c r="M12" s="19">
        <v>51966</v>
      </c>
      <c r="N12" s="19">
        <v>0</v>
      </c>
      <c r="O12" s="19">
        <v>54077</v>
      </c>
      <c r="P12" s="19">
        <v>58630</v>
      </c>
      <c r="Q12" s="173"/>
      <c r="R12" s="9"/>
    </row>
    <row r="13" spans="1:18" x14ac:dyDescent="0.25">
      <c r="A13" s="6"/>
      <c r="B13" s="6" t="s">
        <v>113</v>
      </c>
      <c r="C13" s="20" t="s">
        <v>115</v>
      </c>
      <c r="D13" s="8"/>
      <c r="E13" s="8">
        <v>2</v>
      </c>
      <c r="F13" s="21">
        <v>2</v>
      </c>
      <c r="G13" s="19">
        <v>0</v>
      </c>
      <c r="H13" s="19">
        <v>16217</v>
      </c>
      <c r="I13" s="19">
        <v>17507</v>
      </c>
      <c r="J13" s="19">
        <v>24713</v>
      </c>
      <c r="K13" s="19">
        <v>26662</v>
      </c>
      <c r="L13" s="19">
        <v>29495</v>
      </c>
      <c r="M13" s="19">
        <v>31860</v>
      </c>
      <c r="N13" s="19">
        <v>1990</v>
      </c>
      <c r="O13" s="19">
        <v>34680</v>
      </c>
      <c r="P13" s="19">
        <v>36870</v>
      </c>
      <c r="Q13" s="173"/>
      <c r="R13" s="9"/>
    </row>
    <row r="14" spans="1:18" x14ac:dyDescent="0.25">
      <c r="A14" s="6"/>
      <c r="B14" s="6" t="s">
        <v>113</v>
      </c>
      <c r="C14" s="20" t="s">
        <v>116</v>
      </c>
      <c r="D14" s="8"/>
      <c r="E14" s="8">
        <v>3</v>
      </c>
      <c r="F14" s="21">
        <v>3</v>
      </c>
      <c r="G14" s="19">
        <v>0</v>
      </c>
      <c r="H14" s="19">
        <v>13246</v>
      </c>
      <c r="I14" s="19">
        <v>14124</v>
      </c>
      <c r="J14" s="19">
        <v>21042</v>
      </c>
      <c r="K14" s="19">
        <v>22346</v>
      </c>
      <c r="L14" s="19">
        <v>25570</v>
      </c>
      <c r="M14" s="19">
        <v>27146</v>
      </c>
      <c r="N14" s="19">
        <v>1325</v>
      </c>
      <c r="O14" s="19">
        <v>30416</v>
      </c>
      <c r="P14" s="19">
        <v>31874</v>
      </c>
      <c r="Q14" s="173"/>
      <c r="R14" s="9"/>
    </row>
    <row r="15" spans="1:18" x14ac:dyDescent="0.25">
      <c r="A15" s="6"/>
      <c r="B15" s="6" t="s">
        <v>113</v>
      </c>
      <c r="C15" s="20" t="s">
        <v>9</v>
      </c>
      <c r="D15" s="8"/>
      <c r="E15" s="8">
        <v>2</v>
      </c>
      <c r="F15" s="21">
        <v>2</v>
      </c>
      <c r="G15" s="19">
        <v>0</v>
      </c>
      <c r="H15" s="19">
        <v>23684</v>
      </c>
      <c r="I15" s="19">
        <v>24975</v>
      </c>
      <c r="J15" s="19">
        <v>32365</v>
      </c>
      <c r="K15" s="19">
        <v>34314</v>
      </c>
      <c r="L15" s="19">
        <v>37783</v>
      </c>
      <c r="M15" s="19">
        <v>40149</v>
      </c>
      <c r="N15" s="19">
        <v>1990</v>
      </c>
      <c r="O15" s="19">
        <v>42801</v>
      </c>
      <c r="P15" s="19">
        <v>44992</v>
      </c>
      <c r="Q15" s="173"/>
      <c r="R15" s="9"/>
    </row>
    <row r="16" spans="1:18" x14ac:dyDescent="0.25">
      <c r="A16" s="6"/>
      <c r="B16" s="6" t="s">
        <v>113</v>
      </c>
      <c r="C16" s="20" t="s">
        <v>10</v>
      </c>
      <c r="D16" s="8"/>
      <c r="E16" s="8">
        <v>3</v>
      </c>
      <c r="F16" s="21">
        <v>3</v>
      </c>
      <c r="G16" s="19">
        <v>0</v>
      </c>
      <c r="H16" s="19">
        <v>18615</v>
      </c>
      <c r="I16" s="19">
        <v>19597</v>
      </c>
      <c r="J16" s="19">
        <v>27348</v>
      </c>
      <c r="K16" s="19">
        <v>28808</v>
      </c>
      <c r="L16" s="19">
        <v>32134</v>
      </c>
      <c r="M16" s="19">
        <v>33875</v>
      </c>
      <c r="N16" s="19">
        <v>1465</v>
      </c>
      <c r="O16" s="19">
        <v>40160</v>
      </c>
      <c r="P16" s="19">
        <v>41926</v>
      </c>
      <c r="Q16" s="173"/>
      <c r="R16" s="9"/>
    </row>
    <row r="17" spans="1:18" x14ac:dyDescent="0.25">
      <c r="A17" s="5"/>
      <c r="B17" s="6" t="s">
        <v>113</v>
      </c>
      <c r="C17" s="20" t="s">
        <v>117</v>
      </c>
      <c r="D17" s="8"/>
      <c r="E17" s="8">
        <v>4</v>
      </c>
      <c r="F17" s="21">
        <v>4</v>
      </c>
      <c r="G17" s="19">
        <v>0</v>
      </c>
      <c r="H17" s="19">
        <v>16403</v>
      </c>
      <c r="I17" s="19">
        <v>17143</v>
      </c>
      <c r="J17" s="19">
        <v>24574</v>
      </c>
      <c r="K17" s="19">
        <v>25690</v>
      </c>
      <c r="L17" s="19">
        <v>29063</v>
      </c>
      <c r="M17" s="19">
        <v>30384</v>
      </c>
      <c r="N17" s="19">
        <v>1111</v>
      </c>
      <c r="O17" s="19">
        <v>36083</v>
      </c>
      <c r="P17" s="19">
        <v>37411</v>
      </c>
      <c r="Q17" s="173"/>
      <c r="R17" s="9"/>
    </row>
    <row r="18" spans="1:18" x14ac:dyDescent="0.25">
      <c r="A18" s="5"/>
      <c r="B18" s="6" t="s">
        <v>113</v>
      </c>
      <c r="C18" s="22" t="s">
        <v>118</v>
      </c>
      <c r="D18" s="23"/>
      <c r="E18" s="23">
        <v>5</v>
      </c>
      <c r="F18" s="24">
        <v>5</v>
      </c>
      <c r="G18" s="19">
        <v>0</v>
      </c>
      <c r="H18" s="25">
        <v>13862</v>
      </c>
      <c r="I18" s="25">
        <v>14467</v>
      </c>
      <c r="J18" s="19">
        <v>21646</v>
      </c>
      <c r="K18" s="25">
        <v>22528</v>
      </c>
      <c r="L18" s="25">
        <v>25652</v>
      </c>
      <c r="M18" s="19">
        <v>26694</v>
      </c>
      <c r="N18" s="25">
        <v>877</v>
      </c>
      <c r="O18" s="25">
        <v>32180</v>
      </c>
      <c r="P18" s="19">
        <v>33227</v>
      </c>
      <c r="Q18" s="174"/>
      <c r="R18" s="9"/>
    </row>
    <row r="19" spans="1:18" x14ac:dyDescent="0.25">
      <c r="A19" s="5"/>
      <c r="B19" s="6"/>
      <c r="C19" s="7"/>
      <c r="D19" s="7"/>
      <c r="E19" s="7"/>
      <c r="F19" s="7"/>
      <c r="G19" s="26"/>
      <c r="H19" s="27"/>
      <c r="I19" s="7"/>
      <c r="J19" s="26"/>
      <c r="K19" s="7"/>
      <c r="L19" s="7"/>
      <c r="M19" s="28"/>
      <c r="N19" s="7"/>
      <c r="O19" s="7"/>
      <c r="P19" s="26"/>
      <c r="Q19" s="7"/>
      <c r="R19" s="7"/>
    </row>
    <row r="20" spans="1:18" x14ac:dyDescent="0.25">
      <c r="A20" s="5"/>
      <c r="B20" s="6"/>
      <c r="C20" s="29"/>
      <c r="D20" s="8"/>
      <c r="E20" s="8"/>
      <c r="F20" s="8"/>
      <c r="G20" s="59" t="s">
        <v>252</v>
      </c>
      <c r="H20" s="59"/>
      <c r="I20" s="59"/>
      <c r="J20" s="59"/>
      <c r="K20" s="59"/>
      <c r="L20" s="59"/>
      <c r="M20" s="59"/>
      <c r="N20" s="59"/>
      <c r="O20" s="59"/>
      <c r="P20" s="59"/>
      <c r="Q20" s="59"/>
      <c r="R20" s="8"/>
    </row>
    <row r="21" spans="1:18" ht="14.25" customHeight="1" x14ac:dyDescent="0.25">
      <c r="A21" s="5"/>
      <c r="B21" s="6"/>
      <c r="C21" s="12" t="s">
        <v>102</v>
      </c>
      <c r="D21" s="13"/>
      <c r="E21" s="13"/>
      <c r="F21" s="177" t="s">
        <v>103</v>
      </c>
      <c r="G21" s="54" t="s">
        <v>104</v>
      </c>
      <c r="H21" s="60" t="s">
        <v>105</v>
      </c>
      <c r="I21" s="60" t="s">
        <v>105</v>
      </c>
      <c r="J21" s="60" t="s">
        <v>106</v>
      </c>
      <c r="K21" s="60" t="s">
        <v>106</v>
      </c>
      <c r="L21" s="60" t="s">
        <v>107</v>
      </c>
      <c r="M21" s="60" t="s">
        <v>107</v>
      </c>
      <c r="N21" s="60" t="s">
        <v>107</v>
      </c>
      <c r="O21" s="60" t="s">
        <v>108</v>
      </c>
      <c r="P21" s="60" t="s">
        <v>108</v>
      </c>
      <c r="Q21" s="54" t="s">
        <v>109</v>
      </c>
      <c r="R21" s="8"/>
    </row>
    <row r="22" spans="1:18" x14ac:dyDescent="0.25">
      <c r="A22" s="5"/>
      <c r="B22" s="6"/>
      <c r="C22" s="14"/>
      <c r="D22" s="15"/>
      <c r="E22" s="15"/>
      <c r="F22" s="171"/>
      <c r="G22" s="56" t="s">
        <v>110</v>
      </c>
      <c r="H22" s="56" t="s">
        <v>110</v>
      </c>
      <c r="I22" s="57" t="s">
        <v>111</v>
      </c>
      <c r="J22" s="56" t="s">
        <v>110</v>
      </c>
      <c r="K22" s="57" t="s">
        <v>111</v>
      </c>
      <c r="L22" s="56" t="s">
        <v>110</v>
      </c>
      <c r="M22" s="57" t="s">
        <v>111</v>
      </c>
      <c r="N22" s="57" t="s">
        <v>112</v>
      </c>
      <c r="O22" s="56" t="s">
        <v>110</v>
      </c>
      <c r="P22" s="57" t="s">
        <v>111</v>
      </c>
      <c r="Q22" s="58"/>
      <c r="R22" s="6"/>
    </row>
    <row r="23" spans="1:18" ht="14.25" customHeight="1" x14ac:dyDescent="0.25">
      <c r="A23" s="5"/>
      <c r="B23" s="6" t="s">
        <v>119</v>
      </c>
      <c r="C23" s="16" t="s">
        <v>2</v>
      </c>
      <c r="D23" s="17"/>
      <c r="E23" s="6">
        <v>1</v>
      </c>
      <c r="F23" s="18">
        <v>1</v>
      </c>
      <c r="G23" s="30">
        <v>20513</v>
      </c>
      <c r="H23" s="30">
        <v>20967</v>
      </c>
      <c r="I23" s="30">
        <v>24463</v>
      </c>
      <c r="J23" s="30">
        <v>35595</v>
      </c>
      <c r="K23" s="30">
        <v>41529</v>
      </c>
      <c r="L23" s="30">
        <v>0</v>
      </c>
      <c r="M23" s="30">
        <v>0</v>
      </c>
      <c r="N23" s="30">
        <v>0</v>
      </c>
      <c r="O23" s="30">
        <v>55420</v>
      </c>
      <c r="P23" s="30">
        <v>64657</v>
      </c>
      <c r="Q23" s="172" t="s">
        <v>120</v>
      </c>
      <c r="R23" s="9"/>
    </row>
    <row r="24" spans="1:18" x14ac:dyDescent="0.25">
      <c r="A24" s="5"/>
      <c r="B24" s="6" t="s">
        <v>119</v>
      </c>
      <c r="C24" s="20" t="s">
        <v>3</v>
      </c>
      <c r="D24" s="8"/>
      <c r="E24" s="6">
        <v>2</v>
      </c>
      <c r="F24" s="21">
        <v>1</v>
      </c>
      <c r="G24" s="30">
        <v>27091</v>
      </c>
      <c r="H24" s="30">
        <v>27648</v>
      </c>
      <c r="I24" s="30">
        <v>32256</v>
      </c>
      <c r="J24" s="30">
        <v>46236</v>
      </c>
      <c r="K24" s="30">
        <v>53943</v>
      </c>
      <c r="L24" s="30">
        <v>0</v>
      </c>
      <c r="M24" s="30">
        <v>0</v>
      </c>
      <c r="N24" s="30">
        <v>0</v>
      </c>
      <c r="O24" s="30">
        <v>72070</v>
      </c>
      <c r="P24" s="30">
        <v>84081</v>
      </c>
      <c r="Q24" s="173"/>
      <c r="R24" s="9"/>
    </row>
    <row r="25" spans="1:18" x14ac:dyDescent="0.25">
      <c r="A25" s="5"/>
      <c r="B25" s="6" t="s">
        <v>119</v>
      </c>
      <c r="C25" s="20" t="s">
        <v>4</v>
      </c>
      <c r="D25" s="8"/>
      <c r="E25" s="6">
        <v>3</v>
      </c>
      <c r="F25" s="21">
        <v>2</v>
      </c>
      <c r="G25" s="30">
        <v>8728</v>
      </c>
      <c r="H25" s="30">
        <v>9008</v>
      </c>
      <c r="I25" s="30">
        <v>10509</v>
      </c>
      <c r="J25" s="30">
        <v>18302</v>
      </c>
      <c r="K25" s="30">
        <v>21352</v>
      </c>
      <c r="L25" s="30">
        <v>0</v>
      </c>
      <c r="M25" s="30">
        <v>0</v>
      </c>
      <c r="N25" s="30">
        <v>0</v>
      </c>
      <c r="O25" s="30">
        <v>31220</v>
      </c>
      <c r="P25" s="30">
        <v>36422</v>
      </c>
      <c r="Q25" s="173"/>
      <c r="R25" s="9"/>
    </row>
    <row r="26" spans="1:18" x14ac:dyDescent="0.25">
      <c r="A26" s="5"/>
      <c r="B26" s="6" t="s">
        <v>119</v>
      </c>
      <c r="C26" s="20" t="s">
        <v>5</v>
      </c>
      <c r="D26" s="8"/>
      <c r="E26" s="6">
        <v>4</v>
      </c>
      <c r="F26" s="21">
        <v>2</v>
      </c>
      <c r="G26" s="30">
        <v>13580</v>
      </c>
      <c r="H26" s="30">
        <v>13940</v>
      </c>
      <c r="I26" s="30">
        <v>16264</v>
      </c>
      <c r="J26" s="30">
        <v>26271</v>
      </c>
      <c r="K26" s="30">
        <v>30650</v>
      </c>
      <c r="L26" s="30">
        <v>0</v>
      </c>
      <c r="M26" s="30">
        <v>0</v>
      </c>
      <c r="N26" s="30">
        <v>0</v>
      </c>
      <c r="O26" s="30">
        <v>44231</v>
      </c>
      <c r="P26" s="30">
        <v>51602</v>
      </c>
      <c r="Q26" s="173"/>
      <c r="R26" s="9"/>
    </row>
    <row r="27" spans="1:18" x14ac:dyDescent="0.25">
      <c r="A27" s="5"/>
      <c r="B27" s="6" t="s">
        <v>119</v>
      </c>
      <c r="C27" s="20" t="s">
        <v>6</v>
      </c>
      <c r="D27" s="8"/>
      <c r="E27" s="6">
        <v>5</v>
      </c>
      <c r="F27" s="21">
        <v>1</v>
      </c>
      <c r="G27" s="30">
        <v>10371</v>
      </c>
      <c r="H27" s="30">
        <v>10645</v>
      </c>
      <c r="I27" s="30">
        <v>12713</v>
      </c>
      <c r="J27" s="30">
        <v>17804</v>
      </c>
      <c r="K27" s="30">
        <v>19981</v>
      </c>
      <c r="L27" s="30">
        <v>22112</v>
      </c>
      <c r="M27" s="30">
        <v>24820</v>
      </c>
      <c r="N27" s="30">
        <v>0</v>
      </c>
      <c r="O27" s="30">
        <v>29553</v>
      </c>
      <c r="P27" s="30">
        <v>32420</v>
      </c>
      <c r="Q27" s="173"/>
      <c r="R27" s="9"/>
    </row>
    <row r="28" spans="1:18" x14ac:dyDescent="0.25">
      <c r="A28" s="5"/>
      <c r="B28" s="6" t="s">
        <v>119</v>
      </c>
      <c r="C28" s="20" t="s">
        <v>115</v>
      </c>
      <c r="D28" s="8"/>
      <c r="E28" s="6">
        <v>6</v>
      </c>
      <c r="F28" s="21">
        <v>2</v>
      </c>
      <c r="G28" s="30">
        <v>5485</v>
      </c>
      <c r="H28" s="30">
        <v>5667</v>
      </c>
      <c r="I28" s="30">
        <v>6672</v>
      </c>
      <c r="J28" s="30">
        <v>10097</v>
      </c>
      <c r="K28" s="30">
        <v>11155</v>
      </c>
      <c r="L28" s="30">
        <v>12976</v>
      </c>
      <c r="M28" s="30">
        <v>14281</v>
      </c>
      <c r="N28" s="30">
        <v>1099</v>
      </c>
      <c r="O28" s="30">
        <v>18138</v>
      </c>
      <c r="P28" s="30">
        <v>19517</v>
      </c>
      <c r="Q28" s="173"/>
      <c r="R28" s="9"/>
    </row>
    <row r="29" spans="1:18" x14ac:dyDescent="0.25">
      <c r="A29" s="5"/>
      <c r="B29" s="6" t="s">
        <v>119</v>
      </c>
      <c r="C29" s="20" t="s">
        <v>116</v>
      </c>
      <c r="D29" s="8"/>
      <c r="E29" s="6">
        <v>7</v>
      </c>
      <c r="F29" s="21">
        <v>3</v>
      </c>
      <c r="G29" s="30">
        <v>4439</v>
      </c>
      <c r="H29" s="30">
        <v>4598</v>
      </c>
      <c r="I29" s="30">
        <v>5269</v>
      </c>
      <c r="J29" s="30">
        <v>8605</v>
      </c>
      <c r="K29" s="30">
        <v>9312</v>
      </c>
      <c r="L29" s="30">
        <v>11321</v>
      </c>
      <c r="M29" s="30">
        <v>12191</v>
      </c>
      <c r="N29" s="30">
        <v>732</v>
      </c>
      <c r="O29" s="30">
        <v>16119</v>
      </c>
      <c r="P29" s="30">
        <v>17038</v>
      </c>
      <c r="Q29" s="173"/>
      <c r="R29" s="9"/>
    </row>
    <row r="30" spans="1:18" x14ac:dyDescent="0.25">
      <c r="A30" s="5"/>
      <c r="B30" s="6" t="s">
        <v>119</v>
      </c>
      <c r="C30" s="20" t="s">
        <v>9</v>
      </c>
      <c r="D30" s="8"/>
      <c r="E30" s="6">
        <v>8</v>
      </c>
      <c r="F30" s="21">
        <v>2</v>
      </c>
      <c r="G30" s="30">
        <v>6316</v>
      </c>
      <c r="H30" s="30">
        <v>6448</v>
      </c>
      <c r="I30" s="30">
        <v>7455</v>
      </c>
      <c r="J30" s="30">
        <v>10895</v>
      </c>
      <c r="K30" s="30">
        <v>11954</v>
      </c>
      <c r="L30" s="30">
        <v>14142</v>
      </c>
      <c r="M30" s="30">
        <v>15447</v>
      </c>
      <c r="N30" s="30">
        <v>1099</v>
      </c>
      <c r="O30" s="30">
        <v>19336</v>
      </c>
      <c r="P30" s="30">
        <v>20714</v>
      </c>
      <c r="Q30" s="173"/>
      <c r="R30" s="9"/>
    </row>
    <row r="31" spans="1:18" x14ac:dyDescent="0.25">
      <c r="A31" s="5"/>
      <c r="B31" s="6" t="s">
        <v>119</v>
      </c>
      <c r="C31" s="20" t="s">
        <v>10</v>
      </c>
      <c r="D31" s="8"/>
      <c r="E31" s="6">
        <v>9</v>
      </c>
      <c r="F31" s="21">
        <v>3</v>
      </c>
      <c r="G31" s="30">
        <v>4847</v>
      </c>
      <c r="H31" s="30">
        <v>5783</v>
      </c>
      <c r="I31" s="30">
        <v>6535</v>
      </c>
      <c r="J31" s="30">
        <v>10245</v>
      </c>
      <c r="K31" s="30">
        <v>11038</v>
      </c>
      <c r="L31" s="30">
        <v>13133</v>
      </c>
      <c r="M31" s="30">
        <v>14094</v>
      </c>
      <c r="N31" s="30">
        <v>809</v>
      </c>
      <c r="O31" s="30">
        <v>20141</v>
      </c>
      <c r="P31" s="30">
        <v>21253</v>
      </c>
      <c r="Q31" s="173"/>
      <c r="R31" s="9"/>
    </row>
    <row r="32" spans="1:18" x14ac:dyDescent="0.25">
      <c r="A32" s="5"/>
      <c r="B32" s="6" t="s">
        <v>119</v>
      </c>
      <c r="C32" s="20" t="s">
        <v>117</v>
      </c>
      <c r="D32" s="8"/>
      <c r="E32" s="6">
        <v>10</v>
      </c>
      <c r="F32" s="21">
        <v>4</v>
      </c>
      <c r="G32" s="30">
        <v>5980</v>
      </c>
      <c r="H32" s="30">
        <v>6171</v>
      </c>
      <c r="I32" s="30">
        <v>6745</v>
      </c>
      <c r="J32" s="30">
        <v>10294</v>
      </c>
      <c r="K32" s="30">
        <v>10899</v>
      </c>
      <c r="L32" s="30">
        <v>13019</v>
      </c>
      <c r="M32" s="30">
        <v>13748</v>
      </c>
      <c r="N32" s="30">
        <v>614</v>
      </c>
      <c r="O32" s="30">
        <v>19350</v>
      </c>
      <c r="P32" s="30">
        <v>20187</v>
      </c>
      <c r="Q32" s="173"/>
      <c r="R32" s="9"/>
    </row>
    <row r="33" spans="1:18" x14ac:dyDescent="0.25">
      <c r="A33" s="5"/>
      <c r="B33" s="6" t="s">
        <v>119</v>
      </c>
      <c r="C33" s="22" t="s">
        <v>118</v>
      </c>
      <c r="D33" s="23"/>
      <c r="E33" s="23">
        <v>11</v>
      </c>
      <c r="F33" s="24">
        <v>5</v>
      </c>
      <c r="G33" s="31">
        <v>4803</v>
      </c>
      <c r="H33" s="31">
        <v>4958</v>
      </c>
      <c r="I33" s="31">
        <v>5411</v>
      </c>
      <c r="J33" s="30">
        <v>8808</v>
      </c>
      <c r="K33" s="30">
        <v>9286</v>
      </c>
      <c r="L33" s="30">
        <v>11241</v>
      </c>
      <c r="M33" s="30">
        <v>11819</v>
      </c>
      <c r="N33" s="30">
        <v>484</v>
      </c>
      <c r="O33" s="31">
        <v>17121</v>
      </c>
      <c r="P33" s="31">
        <v>17780</v>
      </c>
      <c r="Q33" s="174"/>
      <c r="R33" s="9"/>
    </row>
    <row r="34" spans="1:18" x14ac:dyDescent="0.25">
      <c r="A34" s="5"/>
      <c r="B34" s="6"/>
      <c r="C34" s="6"/>
      <c r="D34" s="6"/>
      <c r="E34" s="6"/>
      <c r="F34" s="8"/>
      <c r="G34" s="32"/>
      <c r="H34" s="32"/>
      <c r="I34" s="32"/>
      <c r="J34" s="33"/>
      <c r="K34" s="33"/>
      <c r="L34" s="33"/>
      <c r="M34" s="33"/>
      <c r="N34" s="34"/>
      <c r="O34" s="32"/>
      <c r="P34" s="32"/>
      <c r="Q34" s="35"/>
      <c r="R34" s="9"/>
    </row>
    <row r="35" spans="1:18" x14ac:dyDescent="0.25">
      <c r="A35" s="5"/>
      <c r="B35" s="6"/>
      <c r="C35" s="6"/>
      <c r="D35" s="36"/>
      <c r="E35" s="36"/>
      <c r="F35" s="8"/>
      <c r="G35" s="61" t="s">
        <v>254</v>
      </c>
      <c r="H35" s="61"/>
      <c r="I35" s="61"/>
      <c r="J35" s="61"/>
      <c r="K35" s="61"/>
      <c r="L35" s="61"/>
      <c r="M35" s="61"/>
      <c r="N35" s="61"/>
      <c r="O35" s="61"/>
      <c r="P35" s="61"/>
      <c r="Q35" s="9"/>
      <c r="R35" s="9"/>
    </row>
    <row r="36" spans="1:18" ht="14.25" customHeight="1" x14ac:dyDescent="0.25">
      <c r="A36" s="5"/>
      <c r="B36" s="6"/>
      <c r="C36" s="37" t="s">
        <v>102</v>
      </c>
      <c r="D36" s="38"/>
      <c r="E36" s="38"/>
      <c r="F36" s="170" t="s">
        <v>103</v>
      </c>
      <c r="G36" s="62" t="s">
        <v>104</v>
      </c>
      <c r="H36" s="63" t="s">
        <v>105</v>
      </c>
      <c r="I36" s="63" t="s">
        <v>105</v>
      </c>
      <c r="J36" s="63" t="s">
        <v>106</v>
      </c>
      <c r="K36" s="63" t="s">
        <v>106</v>
      </c>
      <c r="L36" s="63" t="s">
        <v>107</v>
      </c>
      <c r="M36" s="63" t="s">
        <v>107</v>
      </c>
      <c r="N36" s="63" t="s">
        <v>107</v>
      </c>
      <c r="O36" s="63" t="s">
        <v>108</v>
      </c>
      <c r="P36" s="64"/>
      <c r="Q36" s="9"/>
      <c r="R36" s="9"/>
    </row>
    <row r="37" spans="1:18" x14ac:dyDescent="0.25">
      <c r="A37" s="5"/>
      <c r="B37" s="6"/>
      <c r="C37" s="39"/>
      <c r="D37" s="15"/>
      <c r="E37" s="15"/>
      <c r="F37" s="171"/>
      <c r="G37" s="56" t="s">
        <v>110</v>
      </c>
      <c r="H37" s="56" t="s">
        <v>110</v>
      </c>
      <c r="I37" s="56" t="s">
        <v>111</v>
      </c>
      <c r="J37" s="56" t="s">
        <v>110</v>
      </c>
      <c r="K37" s="56" t="s">
        <v>111</v>
      </c>
      <c r="L37" s="56" t="s">
        <v>110</v>
      </c>
      <c r="M37" s="56" t="s">
        <v>111</v>
      </c>
      <c r="N37" s="56" t="s">
        <v>112</v>
      </c>
      <c r="O37" s="56" t="s">
        <v>110</v>
      </c>
      <c r="P37" s="65" t="s">
        <v>111</v>
      </c>
      <c r="Q37" s="9"/>
      <c r="R37" s="9"/>
    </row>
    <row r="38" spans="1:18" x14ac:dyDescent="0.25">
      <c r="A38" s="5"/>
      <c r="B38" s="6" t="s">
        <v>121</v>
      </c>
      <c r="C38" s="40" t="s">
        <v>122</v>
      </c>
      <c r="D38" s="6"/>
      <c r="E38" s="6">
        <v>1</v>
      </c>
      <c r="F38" s="21">
        <v>6</v>
      </c>
      <c r="G38" s="30">
        <v>3674</v>
      </c>
      <c r="H38" s="30">
        <v>3816</v>
      </c>
      <c r="I38" s="30">
        <v>4235</v>
      </c>
      <c r="J38" s="30">
        <v>7359</v>
      </c>
      <c r="K38" s="30">
        <v>7800</v>
      </c>
      <c r="L38" s="30">
        <v>9598</v>
      </c>
      <c r="M38" s="30">
        <v>10129</v>
      </c>
      <c r="N38" s="30">
        <v>0</v>
      </c>
      <c r="O38" s="30">
        <v>15008</v>
      </c>
      <c r="P38" s="30">
        <v>15615</v>
      </c>
      <c r="Q38" s="7"/>
      <c r="R38" s="7"/>
    </row>
    <row r="39" spans="1:18" x14ac:dyDescent="0.25">
      <c r="A39" s="5"/>
      <c r="B39" s="6" t="s">
        <v>121</v>
      </c>
      <c r="C39" s="40" t="s">
        <v>123</v>
      </c>
      <c r="D39" s="6"/>
      <c r="E39" s="6">
        <v>2</v>
      </c>
      <c r="F39" s="21">
        <v>7</v>
      </c>
      <c r="G39" s="30">
        <v>2763</v>
      </c>
      <c r="H39" s="30">
        <v>2898</v>
      </c>
      <c r="I39" s="30">
        <v>3287</v>
      </c>
      <c r="J39" s="30">
        <v>6192</v>
      </c>
      <c r="K39" s="30">
        <v>6603</v>
      </c>
      <c r="L39" s="30">
        <v>8276</v>
      </c>
      <c r="M39" s="30">
        <v>8768</v>
      </c>
      <c r="N39" s="30">
        <v>0</v>
      </c>
      <c r="O39" s="30">
        <v>13308</v>
      </c>
      <c r="P39" s="30">
        <v>13872</v>
      </c>
      <c r="Q39" s="41"/>
      <c r="R39" s="7"/>
    </row>
    <row r="40" spans="1:18" x14ac:dyDescent="0.25">
      <c r="A40" s="5"/>
      <c r="B40" s="6" t="s">
        <v>121</v>
      </c>
      <c r="C40" s="40" t="s">
        <v>124</v>
      </c>
      <c r="D40" s="6"/>
      <c r="E40" s="6">
        <v>3</v>
      </c>
      <c r="F40" s="21">
        <v>8</v>
      </c>
      <c r="G40" s="30">
        <v>2023</v>
      </c>
      <c r="H40" s="30">
        <v>2147</v>
      </c>
      <c r="I40" s="30">
        <v>2513</v>
      </c>
      <c r="J40" s="30">
        <v>5241</v>
      </c>
      <c r="K40" s="30">
        <v>5625</v>
      </c>
      <c r="L40" s="30">
        <v>7196</v>
      </c>
      <c r="M40" s="30">
        <v>7659</v>
      </c>
      <c r="N40" s="30">
        <v>0</v>
      </c>
      <c r="O40" s="30">
        <v>11921</v>
      </c>
      <c r="P40" s="30">
        <v>12450</v>
      </c>
      <c r="Q40" s="35"/>
      <c r="R40" s="7"/>
    </row>
    <row r="41" spans="1:18" x14ac:dyDescent="0.25">
      <c r="A41" s="5"/>
      <c r="B41" s="6" t="s">
        <v>121</v>
      </c>
      <c r="C41" s="40" t="s">
        <v>125</v>
      </c>
      <c r="D41" s="6"/>
      <c r="E41" s="6">
        <v>4</v>
      </c>
      <c r="F41" s="21">
        <v>9</v>
      </c>
      <c r="G41" s="30">
        <v>1412</v>
      </c>
      <c r="H41" s="30">
        <v>1531</v>
      </c>
      <c r="I41" s="30">
        <v>1874</v>
      </c>
      <c r="J41" s="30">
        <v>4456</v>
      </c>
      <c r="K41" s="30">
        <v>4822</v>
      </c>
      <c r="L41" s="30">
        <v>6307</v>
      </c>
      <c r="M41" s="30">
        <v>6746</v>
      </c>
      <c r="N41" s="30">
        <v>0</v>
      </c>
      <c r="O41" s="30">
        <v>10777</v>
      </c>
      <c r="P41" s="30">
        <v>11278</v>
      </c>
      <c r="Q41" s="35"/>
      <c r="R41" s="7"/>
    </row>
    <row r="42" spans="1:18" x14ac:dyDescent="0.25">
      <c r="A42" s="5"/>
      <c r="B42" s="6" t="s">
        <v>121</v>
      </c>
      <c r="C42" s="40" t="s">
        <v>126</v>
      </c>
      <c r="D42" s="6"/>
      <c r="E42" s="6">
        <v>5</v>
      </c>
      <c r="F42" s="21">
        <v>10</v>
      </c>
      <c r="G42" s="30">
        <v>903</v>
      </c>
      <c r="H42" s="30">
        <v>1017</v>
      </c>
      <c r="I42" s="30">
        <v>1347</v>
      </c>
      <c r="J42" s="30">
        <v>3805</v>
      </c>
      <c r="K42" s="30">
        <v>4152</v>
      </c>
      <c r="L42" s="30">
        <v>5569</v>
      </c>
      <c r="M42" s="30">
        <v>5985</v>
      </c>
      <c r="N42" s="30">
        <v>0</v>
      </c>
      <c r="O42" s="30">
        <v>9828</v>
      </c>
      <c r="P42" s="30">
        <v>10305</v>
      </c>
      <c r="Q42" s="35"/>
      <c r="R42" s="7"/>
    </row>
    <row r="43" spans="1:18" x14ac:dyDescent="0.25">
      <c r="A43" s="5"/>
      <c r="B43" s="6" t="s">
        <v>121</v>
      </c>
      <c r="C43" s="40" t="s">
        <v>127</v>
      </c>
      <c r="D43" s="6"/>
      <c r="E43" s="6">
        <v>6</v>
      </c>
      <c r="F43" s="21">
        <v>11</v>
      </c>
      <c r="G43" s="30">
        <v>478</v>
      </c>
      <c r="H43" s="30">
        <v>584</v>
      </c>
      <c r="I43" s="30">
        <v>901</v>
      </c>
      <c r="J43" s="30">
        <v>3258</v>
      </c>
      <c r="K43" s="30">
        <v>3592</v>
      </c>
      <c r="L43" s="30">
        <v>4948</v>
      </c>
      <c r="M43" s="30">
        <v>5348</v>
      </c>
      <c r="N43" s="30">
        <v>0</v>
      </c>
      <c r="O43" s="30">
        <v>9031</v>
      </c>
      <c r="P43" s="30">
        <v>9489</v>
      </c>
      <c r="Q43" s="35"/>
      <c r="R43" s="7"/>
    </row>
    <row r="44" spans="1:18" x14ac:dyDescent="0.25">
      <c r="A44" s="5"/>
      <c r="B44" s="6" t="s">
        <v>121</v>
      </c>
      <c r="C44" s="40" t="s">
        <v>128</v>
      </c>
      <c r="D44" s="6"/>
      <c r="E44" s="6">
        <v>7</v>
      </c>
      <c r="F44" s="21">
        <v>12</v>
      </c>
      <c r="G44" s="30">
        <v>118</v>
      </c>
      <c r="H44" s="30">
        <v>222</v>
      </c>
      <c r="I44" s="30">
        <v>527</v>
      </c>
      <c r="J44" s="30">
        <v>2798</v>
      </c>
      <c r="K44" s="30">
        <v>3119</v>
      </c>
      <c r="L44" s="30">
        <v>4426</v>
      </c>
      <c r="M44" s="30">
        <v>4811</v>
      </c>
      <c r="N44" s="30">
        <v>0</v>
      </c>
      <c r="O44" s="30">
        <v>8359</v>
      </c>
      <c r="P44" s="30">
        <v>8800</v>
      </c>
      <c r="Q44" s="35"/>
      <c r="R44" s="7"/>
    </row>
    <row r="45" spans="1:18" x14ac:dyDescent="0.25">
      <c r="A45" s="5"/>
      <c r="B45" s="6" t="s">
        <v>121</v>
      </c>
      <c r="C45" s="40" t="s">
        <v>129</v>
      </c>
      <c r="D45" s="6"/>
      <c r="E45" s="6">
        <v>8</v>
      </c>
      <c r="F45" s="21">
        <v>13</v>
      </c>
      <c r="G45" s="30">
        <v>0</v>
      </c>
      <c r="H45" s="30">
        <v>0</v>
      </c>
      <c r="I45" s="30">
        <v>208</v>
      </c>
      <c r="J45" s="30">
        <v>2405</v>
      </c>
      <c r="K45" s="30">
        <v>2716</v>
      </c>
      <c r="L45" s="30">
        <v>3981</v>
      </c>
      <c r="M45" s="30">
        <v>4355</v>
      </c>
      <c r="N45" s="30">
        <v>0</v>
      </c>
      <c r="O45" s="30">
        <v>7788</v>
      </c>
      <c r="P45" s="30">
        <v>8213</v>
      </c>
      <c r="Q45" s="35"/>
      <c r="R45" s="7"/>
    </row>
    <row r="46" spans="1:18" x14ac:dyDescent="0.25">
      <c r="A46" s="5"/>
      <c r="B46" s="6" t="s">
        <v>121</v>
      </c>
      <c r="C46" s="40" t="s">
        <v>130</v>
      </c>
      <c r="D46" s="6"/>
      <c r="E46" s="6">
        <v>9</v>
      </c>
      <c r="F46" s="21">
        <v>14</v>
      </c>
      <c r="G46" s="30">
        <v>0</v>
      </c>
      <c r="H46" s="30">
        <v>0</v>
      </c>
      <c r="I46" s="30">
        <v>0</v>
      </c>
      <c r="J46" s="30">
        <v>2072</v>
      </c>
      <c r="K46" s="30">
        <v>2371</v>
      </c>
      <c r="L46" s="30">
        <v>3601</v>
      </c>
      <c r="M46" s="30">
        <v>3963</v>
      </c>
      <c r="N46" s="30">
        <v>0</v>
      </c>
      <c r="O46" s="30">
        <v>7298</v>
      </c>
      <c r="P46" s="30">
        <v>7713</v>
      </c>
      <c r="Q46" s="35"/>
      <c r="R46" s="7"/>
    </row>
    <row r="47" spans="1:18" x14ac:dyDescent="0.25">
      <c r="A47" s="5"/>
      <c r="B47" s="6" t="s">
        <v>121</v>
      </c>
      <c r="C47" s="40" t="s">
        <v>131</v>
      </c>
      <c r="D47" s="6"/>
      <c r="E47" s="6">
        <v>10</v>
      </c>
      <c r="F47" s="21">
        <v>15</v>
      </c>
      <c r="G47" s="30">
        <v>0</v>
      </c>
      <c r="H47" s="30">
        <v>0</v>
      </c>
      <c r="I47" s="30">
        <v>0</v>
      </c>
      <c r="J47" s="30">
        <v>1782</v>
      </c>
      <c r="K47" s="30">
        <v>2077</v>
      </c>
      <c r="L47" s="30">
        <v>3275</v>
      </c>
      <c r="M47" s="30">
        <v>3627</v>
      </c>
      <c r="N47" s="30">
        <v>0</v>
      </c>
      <c r="O47" s="30">
        <v>6878</v>
      </c>
      <c r="P47" s="30">
        <v>7281</v>
      </c>
      <c r="Q47" s="35"/>
      <c r="R47" s="7"/>
    </row>
    <row r="48" spans="1:18" x14ac:dyDescent="0.25">
      <c r="A48" s="5"/>
      <c r="B48" s="6" t="s">
        <v>121</v>
      </c>
      <c r="C48" s="40" t="s">
        <v>132</v>
      </c>
      <c r="D48" s="6"/>
      <c r="E48" s="6">
        <v>11</v>
      </c>
      <c r="F48" s="21">
        <v>16</v>
      </c>
      <c r="G48" s="30">
        <v>0</v>
      </c>
      <c r="H48" s="30">
        <v>0</v>
      </c>
      <c r="I48" s="30">
        <v>0</v>
      </c>
      <c r="J48" s="30">
        <v>1535</v>
      </c>
      <c r="K48" s="30">
        <v>1821</v>
      </c>
      <c r="L48" s="30">
        <v>2993</v>
      </c>
      <c r="M48" s="30">
        <v>3336</v>
      </c>
      <c r="N48" s="30">
        <v>0</v>
      </c>
      <c r="O48" s="30">
        <v>6516</v>
      </c>
      <c r="P48" s="30">
        <v>6910</v>
      </c>
      <c r="Q48" s="35"/>
      <c r="R48" s="7"/>
    </row>
    <row r="49" spans="1:17" x14ac:dyDescent="0.25">
      <c r="A49" s="5"/>
      <c r="B49" s="6" t="s">
        <v>121</v>
      </c>
      <c r="C49" s="40" t="s">
        <v>133</v>
      </c>
      <c r="D49" s="6"/>
      <c r="E49" s="6">
        <v>12</v>
      </c>
      <c r="F49" s="21">
        <v>17</v>
      </c>
      <c r="G49" s="30">
        <v>0</v>
      </c>
      <c r="H49" s="30">
        <v>0</v>
      </c>
      <c r="I49" s="30">
        <v>0</v>
      </c>
      <c r="J49" s="30">
        <v>1316</v>
      </c>
      <c r="K49" s="30">
        <v>1600</v>
      </c>
      <c r="L49" s="30">
        <v>2747</v>
      </c>
      <c r="M49" s="30">
        <v>3087</v>
      </c>
      <c r="N49" s="30">
        <v>0</v>
      </c>
      <c r="O49" s="30">
        <v>6200</v>
      </c>
      <c r="P49" s="30">
        <v>6588</v>
      </c>
      <c r="Q49" s="35"/>
    </row>
    <row r="50" spans="1:17" x14ac:dyDescent="0.25">
      <c r="A50" s="5"/>
      <c r="B50" s="6" t="s">
        <v>121</v>
      </c>
      <c r="C50" s="40" t="s">
        <v>134</v>
      </c>
      <c r="D50" s="6"/>
      <c r="E50" s="6">
        <v>13</v>
      </c>
      <c r="F50" s="21">
        <v>18</v>
      </c>
      <c r="G50" s="30">
        <v>0</v>
      </c>
      <c r="H50" s="30">
        <v>0</v>
      </c>
      <c r="I50" s="30">
        <v>0</v>
      </c>
      <c r="J50" s="30">
        <v>1130</v>
      </c>
      <c r="K50" s="30">
        <v>1406</v>
      </c>
      <c r="L50" s="30">
        <v>2535</v>
      </c>
      <c r="M50" s="30">
        <v>2867</v>
      </c>
      <c r="N50" s="30">
        <v>0</v>
      </c>
      <c r="O50" s="30">
        <v>5927</v>
      </c>
      <c r="P50" s="30">
        <v>6307</v>
      </c>
      <c r="Q50" s="35"/>
    </row>
    <row r="51" spans="1:17" x14ac:dyDescent="0.25">
      <c r="A51" s="5"/>
      <c r="B51" s="6" t="s">
        <v>121</v>
      </c>
      <c r="C51" s="40" t="s">
        <v>135</v>
      </c>
      <c r="D51" s="6"/>
      <c r="E51" s="6">
        <v>14</v>
      </c>
      <c r="F51" s="21">
        <v>19</v>
      </c>
      <c r="G51" s="30">
        <v>0</v>
      </c>
      <c r="H51" s="30">
        <v>0</v>
      </c>
      <c r="I51" s="30">
        <v>0</v>
      </c>
      <c r="J51" s="30">
        <v>967</v>
      </c>
      <c r="K51" s="30">
        <v>1237</v>
      </c>
      <c r="L51" s="30">
        <v>2349</v>
      </c>
      <c r="M51" s="30">
        <v>2676</v>
      </c>
      <c r="N51" s="30">
        <v>0</v>
      </c>
      <c r="O51" s="30">
        <v>5688</v>
      </c>
      <c r="P51" s="30">
        <v>6062</v>
      </c>
      <c r="Q51" s="35"/>
    </row>
    <row r="52" spans="1:17" x14ac:dyDescent="0.25">
      <c r="A52" s="5"/>
      <c r="B52" s="6" t="s">
        <v>121</v>
      </c>
      <c r="C52" s="40" t="s">
        <v>136</v>
      </c>
      <c r="D52" s="6"/>
      <c r="E52" s="6">
        <v>15</v>
      </c>
      <c r="F52" s="21">
        <v>20</v>
      </c>
      <c r="G52" s="30">
        <v>0</v>
      </c>
      <c r="H52" s="30">
        <v>0</v>
      </c>
      <c r="I52" s="30">
        <v>0</v>
      </c>
      <c r="J52" s="30">
        <v>823</v>
      </c>
      <c r="K52" s="30">
        <v>1091</v>
      </c>
      <c r="L52" s="30">
        <v>2186</v>
      </c>
      <c r="M52" s="30">
        <v>2507</v>
      </c>
      <c r="N52" s="30">
        <v>0</v>
      </c>
      <c r="O52" s="30">
        <v>5480</v>
      </c>
      <c r="P52" s="30">
        <v>5849</v>
      </c>
      <c r="Q52" s="35"/>
    </row>
    <row r="53" spans="1:17" x14ac:dyDescent="0.25">
      <c r="A53" s="5"/>
      <c r="B53" s="6" t="s">
        <v>121</v>
      </c>
      <c r="C53" s="40" t="s">
        <v>137</v>
      </c>
      <c r="D53" s="6"/>
      <c r="E53" s="6">
        <v>16</v>
      </c>
      <c r="F53" s="21">
        <v>21</v>
      </c>
      <c r="G53" s="30">
        <v>0</v>
      </c>
      <c r="H53" s="30">
        <v>0</v>
      </c>
      <c r="I53" s="30">
        <v>0</v>
      </c>
      <c r="J53" s="30">
        <v>696</v>
      </c>
      <c r="K53" s="30">
        <v>961</v>
      </c>
      <c r="L53" s="30">
        <v>2041</v>
      </c>
      <c r="M53" s="30">
        <v>2361</v>
      </c>
      <c r="N53" s="30">
        <v>0</v>
      </c>
      <c r="O53" s="30">
        <v>5295</v>
      </c>
      <c r="P53" s="30">
        <v>5659</v>
      </c>
      <c r="Q53" s="35"/>
    </row>
    <row r="54" spans="1:17" x14ac:dyDescent="0.25">
      <c r="A54" s="5"/>
      <c r="B54" s="6" t="s">
        <v>121</v>
      </c>
      <c r="C54" s="40" t="s">
        <v>138</v>
      </c>
      <c r="D54" s="6"/>
      <c r="E54" s="6">
        <v>17</v>
      </c>
      <c r="F54" s="21">
        <v>22</v>
      </c>
      <c r="G54" s="30">
        <v>0</v>
      </c>
      <c r="H54" s="30">
        <v>0</v>
      </c>
      <c r="I54" s="30">
        <v>0</v>
      </c>
      <c r="J54" s="30">
        <v>583</v>
      </c>
      <c r="K54" s="30">
        <v>847</v>
      </c>
      <c r="L54" s="30">
        <v>1917</v>
      </c>
      <c r="M54" s="30">
        <v>2232</v>
      </c>
      <c r="N54" s="30">
        <v>0</v>
      </c>
      <c r="O54" s="30">
        <v>5132</v>
      </c>
      <c r="P54" s="30">
        <v>5493</v>
      </c>
      <c r="Q54" s="35"/>
    </row>
    <row r="55" spans="1:17" x14ac:dyDescent="0.25">
      <c r="A55" s="5"/>
      <c r="B55" s="6" t="s">
        <v>121</v>
      </c>
      <c r="C55" s="40" t="s">
        <v>139</v>
      </c>
      <c r="D55" s="6"/>
      <c r="E55" s="6">
        <v>18</v>
      </c>
      <c r="F55" s="21">
        <v>23</v>
      </c>
      <c r="G55" s="30">
        <v>0</v>
      </c>
      <c r="H55" s="30">
        <v>0</v>
      </c>
      <c r="I55" s="30">
        <v>0</v>
      </c>
      <c r="J55" s="30">
        <v>486</v>
      </c>
      <c r="K55" s="30">
        <v>745</v>
      </c>
      <c r="L55" s="30">
        <v>1805</v>
      </c>
      <c r="M55" s="30">
        <v>2117</v>
      </c>
      <c r="N55" s="30">
        <v>0</v>
      </c>
      <c r="O55" s="30">
        <v>4989</v>
      </c>
      <c r="P55" s="30">
        <v>5345</v>
      </c>
      <c r="Q55" s="35"/>
    </row>
    <row r="56" spans="1:17" x14ac:dyDescent="0.25">
      <c r="A56" s="5"/>
      <c r="B56" s="6" t="s">
        <v>121</v>
      </c>
      <c r="C56" s="40" t="s">
        <v>140</v>
      </c>
      <c r="D56" s="6"/>
      <c r="E56" s="6">
        <v>19</v>
      </c>
      <c r="F56" s="21">
        <v>24</v>
      </c>
      <c r="G56" s="30">
        <v>0</v>
      </c>
      <c r="H56" s="30">
        <v>0</v>
      </c>
      <c r="I56" s="30">
        <v>0</v>
      </c>
      <c r="J56" s="30">
        <v>401</v>
      </c>
      <c r="K56" s="30">
        <v>658</v>
      </c>
      <c r="L56" s="30">
        <v>1706</v>
      </c>
      <c r="M56" s="30">
        <v>2016</v>
      </c>
      <c r="N56" s="30">
        <v>0</v>
      </c>
      <c r="O56" s="30">
        <v>4864</v>
      </c>
      <c r="P56" s="30">
        <v>5217</v>
      </c>
      <c r="Q56" s="35"/>
    </row>
    <row r="57" spans="1:17" x14ac:dyDescent="0.25">
      <c r="A57" s="5"/>
      <c r="B57" s="6" t="s">
        <v>121</v>
      </c>
      <c r="C57" s="40" t="s">
        <v>141</v>
      </c>
      <c r="D57" s="6"/>
      <c r="E57" s="6">
        <v>20</v>
      </c>
      <c r="F57" s="21">
        <v>25</v>
      </c>
      <c r="G57" s="30">
        <v>0</v>
      </c>
      <c r="H57" s="30">
        <v>0</v>
      </c>
      <c r="I57" s="30">
        <v>0</v>
      </c>
      <c r="J57" s="30">
        <v>324</v>
      </c>
      <c r="K57" s="30">
        <v>577</v>
      </c>
      <c r="L57" s="30">
        <v>1619</v>
      </c>
      <c r="M57" s="30">
        <v>1926</v>
      </c>
      <c r="N57" s="30">
        <v>0</v>
      </c>
      <c r="O57" s="30">
        <v>4752</v>
      </c>
      <c r="P57" s="30">
        <v>5102</v>
      </c>
      <c r="Q57" s="35"/>
    </row>
    <row r="58" spans="1:17" x14ac:dyDescent="0.25">
      <c r="A58" s="5"/>
      <c r="B58" s="6" t="s">
        <v>121</v>
      </c>
      <c r="C58" s="40" t="s">
        <v>142</v>
      </c>
      <c r="D58" s="6"/>
      <c r="E58" s="6">
        <v>21</v>
      </c>
      <c r="F58" s="21">
        <v>26</v>
      </c>
      <c r="G58" s="30">
        <v>0</v>
      </c>
      <c r="H58" s="30">
        <v>0</v>
      </c>
      <c r="I58" s="30">
        <v>0</v>
      </c>
      <c r="J58" s="30">
        <v>255</v>
      </c>
      <c r="K58" s="30">
        <v>509</v>
      </c>
      <c r="L58" s="30">
        <v>1542</v>
      </c>
      <c r="M58" s="30">
        <v>1847</v>
      </c>
      <c r="N58" s="30">
        <v>0</v>
      </c>
      <c r="O58" s="30">
        <v>4652</v>
      </c>
      <c r="P58" s="30">
        <v>4998</v>
      </c>
      <c r="Q58" s="35"/>
    </row>
    <row r="59" spans="1:17" x14ac:dyDescent="0.25">
      <c r="A59" s="5"/>
      <c r="B59" s="6" t="s">
        <v>121</v>
      </c>
      <c r="C59" s="40" t="s">
        <v>143</v>
      </c>
      <c r="D59" s="6"/>
      <c r="E59" s="6">
        <v>22</v>
      </c>
      <c r="F59" s="21">
        <v>27</v>
      </c>
      <c r="G59" s="30">
        <v>0</v>
      </c>
      <c r="H59" s="30">
        <v>0</v>
      </c>
      <c r="I59" s="30">
        <v>0</v>
      </c>
      <c r="J59" s="30">
        <v>194</v>
      </c>
      <c r="K59" s="30">
        <v>448</v>
      </c>
      <c r="L59" s="30">
        <v>1472</v>
      </c>
      <c r="M59" s="30">
        <v>1776</v>
      </c>
      <c r="N59" s="30">
        <v>0</v>
      </c>
      <c r="O59" s="30">
        <v>4563</v>
      </c>
      <c r="P59" s="30">
        <v>4909</v>
      </c>
      <c r="Q59" s="35"/>
    </row>
    <row r="60" spans="1:17" x14ac:dyDescent="0.25">
      <c r="A60" s="5"/>
      <c r="B60" s="6" t="s">
        <v>121</v>
      </c>
      <c r="C60" s="40" t="s">
        <v>144</v>
      </c>
      <c r="D60" s="6"/>
      <c r="E60" s="6">
        <v>23</v>
      </c>
      <c r="F60" s="21">
        <v>28</v>
      </c>
      <c r="G60" s="30">
        <v>0</v>
      </c>
      <c r="H60" s="30">
        <v>0</v>
      </c>
      <c r="I60" s="30">
        <v>0</v>
      </c>
      <c r="J60" s="30">
        <v>142</v>
      </c>
      <c r="K60" s="30">
        <v>391</v>
      </c>
      <c r="L60" s="30">
        <v>1412</v>
      </c>
      <c r="M60" s="30">
        <v>1713</v>
      </c>
      <c r="N60" s="30">
        <v>0</v>
      </c>
      <c r="O60" s="30">
        <v>4484</v>
      </c>
      <c r="P60" s="30">
        <v>4829</v>
      </c>
      <c r="Q60" s="35"/>
    </row>
    <row r="61" spans="1:17" x14ac:dyDescent="0.25">
      <c r="A61" s="5"/>
      <c r="B61" s="6" t="s">
        <v>121</v>
      </c>
      <c r="C61" s="40" t="s">
        <v>145</v>
      </c>
      <c r="D61" s="6"/>
      <c r="E61" s="6">
        <v>24</v>
      </c>
      <c r="F61" s="21">
        <v>29</v>
      </c>
      <c r="G61" s="30">
        <v>0</v>
      </c>
      <c r="H61" s="30">
        <v>0</v>
      </c>
      <c r="I61" s="30">
        <v>0</v>
      </c>
      <c r="J61" s="30">
        <v>93</v>
      </c>
      <c r="K61" s="30">
        <v>342</v>
      </c>
      <c r="L61" s="30">
        <v>1358</v>
      </c>
      <c r="M61" s="30">
        <v>1658</v>
      </c>
      <c r="N61" s="30">
        <v>0</v>
      </c>
      <c r="O61" s="30">
        <v>4415</v>
      </c>
      <c r="P61" s="30">
        <v>4757</v>
      </c>
      <c r="Q61" s="35"/>
    </row>
    <row r="62" spans="1:17" x14ac:dyDescent="0.25">
      <c r="A62" s="5"/>
      <c r="B62" s="6" t="s">
        <v>121</v>
      </c>
      <c r="C62" s="40" t="s">
        <v>146</v>
      </c>
      <c r="D62" s="6"/>
      <c r="E62" s="6">
        <v>25</v>
      </c>
      <c r="F62" s="21">
        <v>30</v>
      </c>
      <c r="G62" s="30">
        <v>0</v>
      </c>
      <c r="H62" s="30">
        <v>0</v>
      </c>
      <c r="I62" s="30">
        <v>0</v>
      </c>
      <c r="J62" s="30">
        <v>51</v>
      </c>
      <c r="K62" s="30">
        <v>297</v>
      </c>
      <c r="L62" s="30">
        <v>1308</v>
      </c>
      <c r="M62" s="30">
        <v>1607</v>
      </c>
      <c r="N62" s="30">
        <v>0</v>
      </c>
      <c r="O62" s="30">
        <v>4352</v>
      </c>
      <c r="P62" s="30">
        <v>4692</v>
      </c>
      <c r="Q62" s="35"/>
    </row>
    <row r="63" spans="1:17" x14ac:dyDescent="0.25">
      <c r="A63" s="5"/>
      <c r="B63" s="6" t="s">
        <v>121</v>
      </c>
      <c r="C63" s="40" t="s">
        <v>147</v>
      </c>
      <c r="D63" s="6"/>
      <c r="E63" s="6">
        <v>26</v>
      </c>
      <c r="F63" s="21">
        <v>31</v>
      </c>
      <c r="G63" s="30">
        <v>0</v>
      </c>
      <c r="H63" s="30">
        <v>0</v>
      </c>
      <c r="I63" s="30">
        <v>0</v>
      </c>
      <c r="J63" s="30">
        <v>11</v>
      </c>
      <c r="K63" s="30">
        <v>259</v>
      </c>
      <c r="L63" s="30">
        <v>1267</v>
      </c>
      <c r="M63" s="30">
        <v>1562</v>
      </c>
      <c r="N63" s="30">
        <v>0</v>
      </c>
      <c r="O63" s="30">
        <v>4296</v>
      </c>
      <c r="P63" s="30">
        <v>4636</v>
      </c>
      <c r="Q63" s="35"/>
    </row>
    <row r="64" spans="1:17" x14ac:dyDescent="0.25">
      <c r="A64" s="5"/>
      <c r="B64" s="6" t="s">
        <v>121</v>
      </c>
      <c r="C64" s="40" t="s">
        <v>148</v>
      </c>
      <c r="D64" s="6"/>
      <c r="E64" s="6">
        <v>27</v>
      </c>
      <c r="F64" s="21">
        <v>32</v>
      </c>
      <c r="G64" s="30">
        <v>0</v>
      </c>
      <c r="H64" s="30">
        <v>0</v>
      </c>
      <c r="I64" s="30">
        <v>0</v>
      </c>
      <c r="J64" s="30">
        <v>0</v>
      </c>
      <c r="K64" s="30">
        <v>223</v>
      </c>
      <c r="L64" s="30">
        <v>1227</v>
      </c>
      <c r="M64" s="30">
        <v>1523</v>
      </c>
      <c r="N64" s="30">
        <v>0</v>
      </c>
      <c r="O64" s="30">
        <v>4246</v>
      </c>
      <c r="P64" s="30">
        <v>4585</v>
      </c>
      <c r="Q64" s="35"/>
    </row>
    <row r="65" spans="1:17" x14ac:dyDescent="0.25">
      <c r="A65" s="5"/>
      <c r="B65" s="6" t="s">
        <v>121</v>
      </c>
      <c r="C65" s="40" t="s">
        <v>149</v>
      </c>
      <c r="D65" s="6"/>
      <c r="E65" s="6">
        <v>28</v>
      </c>
      <c r="F65" s="21">
        <v>33</v>
      </c>
      <c r="G65" s="30">
        <v>0</v>
      </c>
      <c r="H65" s="30">
        <v>0</v>
      </c>
      <c r="I65" s="30">
        <v>0</v>
      </c>
      <c r="J65" s="30">
        <v>0</v>
      </c>
      <c r="K65" s="30">
        <v>191</v>
      </c>
      <c r="L65" s="30">
        <v>1192</v>
      </c>
      <c r="M65" s="30">
        <v>1488</v>
      </c>
      <c r="N65" s="30">
        <v>0</v>
      </c>
      <c r="O65" s="30">
        <v>4202</v>
      </c>
      <c r="P65" s="30">
        <v>4539</v>
      </c>
      <c r="Q65" s="35"/>
    </row>
    <row r="66" spans="1:17" x14ac:dyDescent="0.25">
      <c r="A66" s="5"/>
      <c r="B66" s="6" t="s">
        <v>121</v>
      </c>
      <c r="C66" s="40" t="s">
        <v>150</v>
      </c>
      <c r="D66" s="6"/>
      <c r="E66" s="6">
        <v>29</v>
      </c>
      <c r="F66" s="21">
        <v>34</v>
      </c>
      <c r="G66" s="30">
        <v>0</v>
      </c>
      <c r="H66" s="30">
        <v>0</v>
      </c>
      <c r="I66" s="30">
        <v>0</v>
      </c>
      <c r="J66" s="30">
        <v>0</v>
      </c>
      <c r="K66" s="30">
        <v>164</v>
      </c>
      <c r="L66" s="30">
        <v>1162</v>
      </c>
      <c r="M66" s="30">
        <v>1456</v>
      </c>
      <c r="N66" s="30">
        <v>0</v>
      </c>
      <c r="O66" s="30">
        <v>4162</v>
      </c>
      <c r="P66" s="30">
        <v>4499</v>
      </c>
      <c r="Q66" s="35"/>
    </row>
    <row r="67" spans="1:17" x14ac:dyDescent="0.25">
      <c r="A67" s="5"/>
      <c r="B67" s="6" t="s">
        <v>121</v>
      </c>
      <c r="C67" s="40" t="s">
        <v>151</v>
      </c>
      <c r="D67" s="6"/>
      <c r="E67" s="6">
        <v>30</v>
      </c>
      <c r="F67" s="21">
        <v>35</v>
      </c>
      <c r="G67" s="30">
        <v>0</v>
      </c>
      <c r="H67" s="30">
        <v>0</v>
      </c>
      <c r="I67" s="30">
        <v>0</v>
      </c>
      <c r="J67" s="30">
        <v>0</v>
      </c>
      <c r="K67" s="30">
        <v>140</v>
      </c>
      <c r="L67" s="30">
        <v>1133</v>
      </c>
      <c r="M67" s="30">
        <v>1428</v>
      </c>
      <c r="N67" s="30">
        <v>0</v>
      </c>
      <c r="O67" s="30">
        <v>4127</v>
      </c>
      <c r="P67" s="30">
        <v>4461</v>
      </c>
      <c r="Q67" s="35"/>
    </row>
    <row r="68" spans="1:17" x14ac:dyDescent="0.25">
      <c r="A68" s="5"/>
      <c r="B68" s="6" t="s">
        <v>121</v>
      </c>
      <c r="C68" s="40" t="s">
        <v>152</v>
      </c>
      <c r="D68" s="6"/>
      <c r="E68" s="6">
        <v>31</v>
      </c>
      <c r="F68" s="21">
        <v>36</v>
      </c>
      <c r="G68" s="30">
        <v>0</v>
      </c>
      <c r="H68" s="30">
        <v>0</v>
      </c>
      <c r="I68" s="30">
        <v>0</v>
      </c>
      <c r="J68" s="30">
        <v>0</v>
      </c>
      <c r="K68" s="30">
        <v>115</v>
      </c>
      <c r="L68" s="30">
        <v>1110</v>
      </c>
      <c r="M68" s="30">
        <v>1401</v>
      </c>
      <c r="N68" s="30">
        <v>0</v>
      </c>
      <c r="O68" s="30">
        <v>4095</v>
      </c>
      <c r="P68" s="30">
        <v>4428</v>
      </c>
      <c r="Q68" s="35"/>
    </row>
    <row r="69" spans="1:17" x14ac:dyDescent="0.25">
      <c r="A69" s="5"/>
      <c r="B69" s="6" t="s">
        <v>121</v>
      </c>
      <c r="C69" s="40" t="s">
        <v>153</v>
      </c>
      <c r="D69" s="6"/>
      <c r="E69" s="6">
        <v>32</v>
      </c>
      <c r="F69" s="21">
        <v>37</v>
      </c>
      <c r="G69" s="30">
        <v>0</v>
      </c>
      <c r="H69" s="30">
        <v>0</v>
      </c>
      <c r="I69" s="30">
        <v>0</v>
      </c>
      <c r="J69" s="30">
        <v>0</v>
      </c>
      <c r="K69" s="30">
        <v>97</v>
      </c>
      <c r="L69" s="30">
        <v>1086</v>
      </c>
      <c r="M69" s="30">
        <v>1379</v>
      </c>
      <c r="N69" s="30">
        <v>0</v>
      </c>
      <c r="O69" s="30">
        <v>4065</v>
      </c>
      <c r="P69" s="30">
        <v>4400</v>
      </c>
      <c r="Q69" s="35"/>
    </row>
    <row r="70" spans="1:17" x14ac:dyDescent="0.25">
      <c r="A70" s="5"/>
      <c r="B70" s="6" t="s">
        <v>121</v>
      </c>
      <c r="C70" s="40" t="s">
        <v>154</v>
      </c>
      <c r="D70" s="6"/>
      <c r="E70" s="6">
        <v>33</v>
      </c>
      <c r="F70" s="21">
        <v>38</v>
      </c>
      <c r="G70" s="30">
        <v>0</v>
      </c>
      <c r="H70" s="30">
        <v>0</v>
      </c>
      <c r="I70" s="30">
        <v>0</v>
      </c>
      <c r="J70" s="30">
        <v>0</v>
      </c>
      <c r="K70" s="30">
        <v>79</v>
      </c>
      <c r="L70" s="30">
        <v>1068</v>
      </c>
      <c r="M70" s="30">
        <v>1358</v>
      </c>
      <c r="N70" s="30">
        <v>0</v>
      </c>
      <c r="O70" s="30">
        <v>4040</v>
      </c>
      <c r="P70" s="30">
        <v>4373</v>
      </c>
      <c r="Q70" s="35"/>
    </row>
    <row r="71" spans="1:17" x14ac:dyDescent="0.25">
      <c r="A71" s="5"/>
      <c r="B71" s="6" t="s">
        <v>121</v>
      </c>
      <c r="C71" s="40" t="s">
        <v>155</v>
      </c>
      <c r="D71" s="6"/>
      <c r="E71" s="6">
        <v>34</v>
      </c>
      <c r="F71" s="21">
        <v>39</v>
      </c>
      <c r="G71" s="30">
        <v>0</v>
      </c>
      <c r="H71" s="30">
        <v>0</v>
      </c>
      <c r="I71" s="30">
        <v>0</v>
      </c>
      <c r="J71" s="30">
        <v>0</v>
      </c>
      <c r="K71" s="30">
        <v>62</v>
      </c>
      <c r="L71" s="30">
        <v>1048</v>
      </c>
      <c r="M71" s="30">
        <v>1341</v>
      </c>
      <c r="N71" s="30">
        <v>0</v>
      </c>
      <c r="O71" s="30">
        <v>4018</v>
      </c>
      <c r="P71" s="30">
        <v>4351</v>
      </c>
      <c r="Q71" s="35"/>
    </row>
    <row r="72" spans="1:17" x14ac:dyDescent="0.25">
      <c r="A72" s="5"/>
      <c r="B72" s="6" t="s">
        <v>121</v>
      </c>
      <c r="C72" s="40" t="s">
        <v>156</v>
      </c>
      <c r="D72" s="6"/>
      <c r="E72" s="6">
        <v>35</v>
      </c>
      <c r="F72" s="21">
        <v>40</v>
      </c>
      <c r="G72" s="30">
        <v>0</v>
      </c>
      <c r="H72" s="30">
        <v>0</v>
      </c>
      <c r="I72" s="30">
        <v>0</v>
      </c>
      <c r="J72" s="30">
        <v>0</v>
      </c>
      <c r="K72" s="30">
        <v>49</v>
      </c>
      <c r="L72" s="30">
        <v>1033</v>
      </c>
      <c r="M72" s="30">
        <v>1323</v>
      </c>
      <c r="N72" s="30">
        <v>0</v>
      </c>
      <c r="O72" s="30">
        <v>3996</v>
      </c>
      <c r="P72" s="30">
        <v>4328</v>
      </c>
      <c r="Q72" s="35"/>
    </row>
    <row r="73" spans="1:17" x14ac:dyDescent="0.25">
      <c r="A73" s="5"/>
      <c r="B73" s="6" t="s">
        <v>121</v>
      </c>
      <c r="C73" s="40" t="s">
        <v>157</v>
      </c>
      <c r="D73" s="6"/>
      <c r="E73" s="6">
        <v>36</v>
      </c>
      <c r="F73" s="21">
        <v>41</v>
      </c>
      <c r="G73" s="30">
        <v>0</v>
      </c>
      <c r="H73" s="30">
        <v>0</v>
      </c>
      <c r="I73" s="30">
        <v>0</v>
      </c>
      <c r="J73" s="30">
        <v>0</v>
      </c>
      <c r="K73" s="30">
        <v>35</v>
      </c>
      <c r="L73" s="30">
        <v>1019</v>
      </c>
      <c r="M73" s="30">
        <v>1308</v>
      </c>
      <c r="N73" s="30">
        <v>0</v>
      </c>
      <c r="O73" s="30">
        <v>3978</v>
      </c>
      <c r="P73" s="30">
        <v>4311</v>
      </c>
      <c r="Q73" s="35"/>
    </row>
    <row r="74" spans="1:17" x14ac:dyDescent="0.25">
      <c r="A74" s="5"/>
      <c r="B74" s="6" t="s">
        <v>121</v>
      </c>
      <c r="C74" s="40" t="s">
        <v>158</v>
      </c>
      <c r="D74" s="6"/>
      <c r="E74" s="6">
        <v>37</v>
      </c>
      <c r="F74" s="21">
        <v>42</v>
      </c>
      <c r="G74" s="30">
        <v>0</v>
      </c>
      <c r="H74" s="30">
        <v>0</v>
      </c>
      <c r="I74" s="30">
        <v>0</v>
      </c>
      <c r="J74" s="30">
        <v>0</v>
      </c>
      <c r="K74" s="30">
        <v>21</v>
      </c>
      <c r="L74" s="30">
        <v>1005</v>
      </c>
      <c r="M74" s="30">
        <v>1296</v>
      </c>
      <c r="N74" s="30">
        <v>0</v>
      </c>
      <c r="O74" s="30">
        <v>3961</v>
      </c>
      <c r="P74" s="30">
        <v>4292</v>
      </c>
      <c r="Q74" s="35"/>
    </row>
    <row r="75" spans="1:17" x14ac:dyDescent="0.25">
      <c r="A75" s="5"/>
      <c r="B75" s="6" t="s">
        <v>121</v>
      </c>
      <c r="C75" s="40" t="s">
        <v>159</v>
      </c>
      <c r="D75" s="6"/>
      <c r="E75" s="6">
        <v>38</v>
      </c>
      <c r="F75" s="21">
        <v>43</v>
      </c>
      <c r="G75" s="30">
        <v>0</v>
      </c>
      <c r="H75" s="30">
        <v>0</v>
      </c>
      <c r="I75" s="30">
        <v>0</v>
      </c>
      <c r="J75" s="30">
        <v>0</v>
      </c>
      <c r="K75" s="30">
        <v>11</v>
      </c>
      <c r="L75" s="30">
        <v>994</v>
      </c>
      <c r="M75" s="30">
        <v>1284</v>
      </c>
      <c r="N75" s="30">
        <v>0</v>
      </c>
      <c r="O75" s="30">
        <v>3946</v>
      </c>
      <c r="P75" s="30">
        <v>4277</v>
      </c>
      <c r="Q75" s="35"/>
    </row>
    <row r="76" spans="1:17" x14ac:dyDescent="0.25">
      <c r="A76" s="5"/>
      <c r="B76" s="6" t="s">
        <v>121</v>
      </c>
      <c r="C76" s="40" t="s">
        <v>160</v>
      </c>
      <c r="D76" s="6"/>
      <c r="E76" s="6">
        <v>39</v>
      </c>
      <c r="F76" s="21">
        <v>44</v>
      </c>
      <c r="G76" s="30">
        <v>0</v>
      </c>
      <c r="H76" s="30">
        <v>0</v>
      </c>
      <c r="I76" s="30">
        <v>0</v>
      </c>
      <c r="J76" s="30">
        <v>0</v>
      </c>
      <c r="K76" s="30">
        <v>3</v>
      </c>
      <c r="L76" s="30">
        <v>984</v>
      </c>
      <c r="M76" s="30">
        <v>1274</v>
      </c>
      <c r="N76" s="30">
        <v>0</v>
      </c>
      <c r="O76" s="30">
        <v>3934</v>
      </c>
      <c r="P76" s="30">
        <v>4263</v>
      </c>
      <c r="Q76" s="35"/>
    </row>
    <row r="77" spans="1:17" x14ac:dyDescent="0.25">
      <c r="A77" s="5"/>
      <c r="B77" s="6" t="s">
        <v>121</v>
      </c>
      <c r="C77" s="40" t="s">
        <v>161</v>
      </c>
      <c r="D77" s="6"/>
      <c r="E77" s="6">
        <v>40</v>
      </c>
      <c r="F77" s="21">
        <v>45</v>
      </c>
      <c r="G77" s="30">
        <v>0</v>
      </c>
      <c r="H77" s="30">
        <v>0</v>
      </c>
      <c r="I77" s="30">
        <v>0</v>
      </c>
      <c r="J77" s="30">
        <v>0</v>
      </c>
      <c r="K77" s="30">
        <v>0</v>
      </c>
      <c r="L77" s="30">
        <v>975</v>
      </c>
      <c r="M77" s="30">
        <v>1263</v>
      </c>
      <c r="N77" s="30">
        <v>0</v>
      </c>
      <c r="O77" s="30">
        <v>3923</v>
      </c>
      <c r="P77" s="30">
        <v>4252</v>
      </c>
      <c r="Q77" s="35"/>
    </row>
    <row r="78" spans="1:17" x14ac:dyDescent="0.25">
      <c r="A78" s="5"/>
      <c r="B78" s="6" t="s">
        <v>121</v>
      </c>
      <c r="C78" s="40" t="s">
        <v>162</v>
      </c>
      <c r="D78" s="6"/>
      <c r="E78" s="6">
        <v>41</v>
      </c>
      <c r="F78" s="21">
        <v>46</v>
      </c>
      <c r="G78" s="30">
        <v>0</v>
      </c>
      <c r="H78" s="30">
        <v>0</v>
      </c>
      <c r="I78" s="30">
        <v>0</v>
      </c>
      <c r="J78" s="30">
        <v>0</v>
      </c>
      <c r="K78" s="30">
        <v>0</v>
      </c>
      <c r="L78" s="30">
        <v>967</v>
      </c>
      <c r="M78" s="30">
        <v>1255</v>
      </c>
      <c r="N78" s="30">
        <v>0</v>
      </c>
      <c r="O78" s="30">
        <v>3911</v>
      </c>
      <c r="P78" s="30">
        <v>4241</v>
      </c>
      <c r="Q78" s="35"/>
    </row>
    <row r="79" spans="1:17" x14ac:dyDescent="0.25">
      <c r="A79" s="5"/>
      <c r="B79" s="6" t="s">
        <v>121</v>
      </c>
      <c r="C79" s="40" t="s">
        <v>163</v>
      </c>
      <c r="D79" s="6"/>
      <c r="E79" s="6">
        <v>42</v>
      </c>
      <c r="F79" s="21">
        <v>47</v>
      </c>
      <c r="G79" s="30">
        <v>0</v>
      </c>
      <c r="H79" s="30">
        <v>0</v>
      </c>
      <c r="I79" s="30">
        <v>0</v>
      </c>
      <c r="J79" s="30">
        <v>0</v>
      </c>
      <c r="K79" s="30">
        <v>0</v>
      </c>
      <c r="L79" s="30">
        <v>957</v>
      </c>
      <c r="M79" s="30">
        <v>1247</v>
      </c>
      <c r="N79" s="30">
        <v>0</v>
      </c>
      <c r="O79" s="30">
        <v>3899</v>
      </c>
      <c r="P79" s="30">
        <v>4231</v>
      </c>
      <c r="Q79" s="35"/>
    </row>
    <row r="80" spans="1:17" x14ac:dyDescent="0.25">
      <c r="A80" s="5"/>
      <c r="B80" s="6" t="s">
        <v>121</v>
      </c>
      <c r="C80" s="40" t="s">
        <v>164</v>
      </c>
      <c r="D80" s="6"/>
      <c r="E80" s="6">
        <v>43</v>
      </c>
      <c r="F80" s="21">
        <v>48</v>
      </c>
      <c r="G80" s="30">
        <v>0</v>
      </c>
      <c r="H80" s="30">
        <v>0</v>
      </c>
      <c r="I80" s="30">
        <v>0</v>
      </c>
      <c r="J80" s="30">
        <v>0</v>
      </c>
      <c r="K80" s="30">
        <v>0</v>
      </c>
      <c r="L80" s="30">
        <v>951</v>
      </c>
      <c r="M80" s="30">
        <v>1238</v>
      </c>
      <c r="N80" s="30">
        <v>0</v>
      </c>
      <c r="O80" s="30">
        <v>3891</v>
      </c>
      <c r="P80" s="30">
        <v>4221</v>
      </c>
      <c r="Q80" s="35"/>
    </row>
    <row r="81" spans="1:18" x14ac:dyDescent="0.25">
      <c r="A81" s="5"/>
      <c r="B81" s="6" t="s">
        <v>121</v>
      </c>
      <c r="C81" s="40" t="s">
        <v>165</v>
      </c>
      <c r="D81" s="6"/>
      <c r="E81" s="6">
        <v>44</v>
      </c>
      <c r="F81" s="21">
        <v>49</v>
      </c>
      <c r="G81" s="30">
        <v>0</v>
      </c>
      <c r="H81" s="30">
        <v>0</v>
      </c>
      <c r="I81" s="30">
        <v>0</v>
      </c>
      <c r="J81" s="30">
        <v>0</v>
      </c>
      <c r="K81" s="30">
        <v>0</v>
      </c>
      <c r="L81" s="30">
        <v>945</v>
      </c>
      <c r="M81" s="30">
        <v>1233</v>
      </c>
      <c r="N81" s="30">
        <v>0</v>
      </c>
      <c r="O81" s="30">
        <v>3884</v>
      </c>
      <c r="P81" s="30">
        <v>4213</v>
      </c>
      <c r="Q81" s="35"/>
      <c r="R81" s="7"/>
    </row>
    <row r="82" spans="1:18" x14ac:dyDescent="0.25">
      <c r="A82" s="5"/>
      <c r="B82" s="6" t="s">
        <v>121</v>
      </c>
      <c r="C82" s="42" t="s">
        <v>166</v>
      </c>
      <c r="D82" s="43"/>
      <c r="E82" s="43">
        <v>45</v>
      </c>
      <c r="F82" s="44" t="s">
        <v>167</v>
      </c>
      <c r="G82" s="31">
        <v>0</v>
      </c>
      <c r="H82" s="31">
        <v>0</v>
      </c>
      <c r="I82" s="31">
        <v>0</v>
      </c>
      <c r="J82" s="31">
        <v>0</v>
      </c>
      <c r="K82" s="31">
        <v>0</v>
      </c>
      <c r="L82" s="31">
        <v>940</v>
      </c>
      <c r="M82" s="31">
        <v>1227</v>
      </c>
      <c r="N82" s="30">
        <v>0</v>
      </c>
      <c r="O82" s="31">
        <v>3877</v>
      </c>
      <c r="P82" s="30">
        <v>4207</v>
      </c>
      <c r="Q82" s="35"/>
      <c r="R82" s="7"/>
    </row>
    <row r="83" spans="1:18" x14ac:dyDescent="0.25">
      <c r="A83" s="5"/>
      <c r="B83" s="6"/>
      <c r="C83" s="6"/>
      <c r="D83" s="6"/>
      <c r="E83" s="6"/>
      <c r="F83" s="8"/>
      <c r="G83" s="32"/>
      <c r="H83" s="32"/>
      <c r="I83" s="32"/>
      <c r="J83" s="32"/>
      <c r="K83" s="32"/>
      <c r="L83" s="32"/>
      <c r="M83" s="32"/>
      <c r="N83" s="34"/>
      <c r="O83" s="32"/>
      <c r="P83" s="33"/>
      <c r="Q83" s="35"/>
      <c r="R83" s="7"/>
    </row>
    <row r="84" spans="1:18" x14ac:dyDescent="0.25">
      <c r="A84" s="5"/>
      <c r="B84" s="6"/>
      <c r="C84" s="6"/>
      <c r="D84" s="7"/>
      <c r="E84" s="7"/>
      <c r="F84" s="8"/>
      <c r="G84" s="32"/>
      <c r="H84" s="32"/>
      <c r="I84" s="32"/>
      <c r="J84" s="32"/>
      <c r="K84" s="32"/>
      <c r="L84" s="45"/>
      <c r="M84" s="32"/>
      <c r="N84" s="32"/>
      <c r="O84" s="35"/>
      <c r="P84" s="7"/>
      <c r="Q84" s="7"/>
      <c r="R84" s="46"/>
    </row>
    <row r="85" spans="1:18" x14ac:dyDescent="0.25">
      <c r="A85" s="5"/>
      <c r="B85" s="6"/>
      <c r="C85" s="7"/>
      <c r="D85" s="7"/>
      <c r="E85" s="7"/>
      <c r="F85" s="7"/>
      <c r="G85" s="7"/>
      <c r="H85" s="7"/>
      <c r="I85" s="7"/>
      <c r="J85" s="7"/>
      <c r="K85" s="7"/>
      <c r="L85" s="7"/>
      <c r="M85" s="7"/>
      <c r="N85" s="7"/>
      <c r="O85" s="7"/>
      <c r="P85" s="7"/>
      <c r="Q85" s="7"/>
      <c r="R85" s="7"/>
    </row>
    <row r="86" spans="1:18" x14ac:dyDescent="0.25">
      <c r="A86" s="5"/>
      <c r="B86" s="6"/>
      <c r="C86" s="7" t="s">
        <v>168</v>
      </c>
      <c r="D86" s="7" t="s">
        <v>169</v>
      </c>
      <c r="E86" s="7"/>
      <c r="F86" s="7"/>
      <c r="G86" s="7"/>
      <c r="H86" s="7"/>
      <c r="I86" s="9"/>
      <c r="J86" s="7"/>
      <c r="K86" s="7"/>
      <c r="L86" s="7"/>
      <c r="M86" s="7"/>
      <c r="N86" s="7"/>
      <c r="O86" s="7"/>
      <c r="P86" s="7"/>
      <c r="Q86" s="7"/>
      <c r="R86" s="7"/>
    </row>
    <row r="87" spans="1:18" x14ac:dyDescent="0.25">
      <c r="A87" s="5"/>
      <c r="B87" s="6"/>
      <c r="C87" s="7" t="s">
        <v>112</v>
      </c>
      <c r="D87" s="7" t="s">
        <v>170</v>
      </c>
      <c r="E87" s="7"/>
      <c r="F87" s="7"/>
      <c r="G87" s="7"/>
      <c r="H87" s="7"/>
      <c r="I87" s="7"/>
      <c r="J87" s="7"/>
      <c r="K87" s="7"/>
      <c r="L87" s="7"/>
      <c r="M87" s="7"/>
      <c r="N87" s="7"/>
      <c r="O87" s="7"/>
      <c r="P87" s="7"/>
      <c r="Q87" s="7"/>
      <c r="R87" s="7"/>
    </row>
    <row r="88" spans="1:18" x14ac:dyDescent="0.25">
      <c r="A88" s="5"/>
      <c r="B88" s="6"/>
      <c r="C88" s="7"/>
      <c r="D88" s="7"/>
      <c r="E88" s="7"/>
      <c r="F88" s="7"/>
      <c r="G88" s="7"/>
      <c r="H88" s="7"/>
      <c r="I88" s="7"/>
      <c r="J88" s="7"/>
      <c r="K88" s="7"/>
      <c r="L88" s="7"/>
      <c r="M88" s="7"/>
      <c r="N88" s="7"/>
      <c r="O88" s="7"/>
      <c r="P88" s="7"/>
      <c r="Q88" s="7"/>
      <c r="R88" s="7"/>
    </row>
    <row r="89" spans="1:18" x14ac:dyDescent="0.25">
      <c r="A89" s="5"/>
      <c r="B89" s="5"/>
      <c r="C89" s="47" t="s">
        <v>171</v>
      </c>
    </row>
    <row r="90" spans="1:18" x14ac:dyDescent="0.25">
      <c r="A90" s="5"/>
      <c r="B90" s="5"/>
      <c r="C90" s="6" t="s">
        <v>172</v>
      </c>
      <c r="D90" s="48">
        <v>1.2E-2</v>
      </c>
      <c r="E90" s="48"/>
    </row>
    <row r="91" spans="1:18" x14ac:dyDescent="0.25">
      <c r="A91" s="5"/>
      <c r="B91" s="5"/>
      <c r="C91" s="6" t="s">
        <v>173</v>
      </c>
      <c r="D91" s="48">
        <v>1.9E-2</v>
      </c>
      <c r="E91" s="48"/>
      <c r="G91" s="10"/>
      <c r="P91" s="10"/>
    </row>
    <row r="92" spans="1:18" ht="13.5" customHeight="1" x14ac:dyDescent="0.25">
      <c r="A92" s="5"/>
      <c r="B92" s="5"/>
    </row>
    <row r="93" spans="1:18" hidden="1" x14ac:dyDescent="0.25">
      <c r="A93" s="5"/>
      <c r="B93" s="5"/>
    </row>
    <row r="94" spans="1:18" hidden="1" x14ac:dyDescent="0.25">
      <c r="A94" s="5"/>
      <c r="B94" s="5"/>
    </row>
    <row r="95" spans="1:18" hidden="1" x14ac:dyDescent="0.25">
      <c r="A95" s="5"/>
      <c r="B95" s="5"/>
    </row>
    <row r="96" spans="1:18" hidden="1" x14ac:dyDescent="0.25">
      <c r="A96" s="5"/>
      <c r="B96" s="5"/>
    </row>
    <row r="97" spans="1:2" hidden="1" x14ac:dyDescent="0.25">
      <c r="A97" s="5"/>
      <c r="B97" s="5"/>
    </row>
    <row r="98" spans="1:2" hidden="1" x14ac:dyDescent="0.25">
      <c r="A98" s="5"/>
      <c r="B98" s="5"/>
    </row>
    <row r="99" spans="1:2" hidden="1" x14ac:dyDescent="0.25">
      <c r="A99" s="5"/>
      <c r="B99" s="5"/>
    </row>
    <row r="100" spans="1:2" hidden="1" x14ac:dyDescent="0.25">
      <c r="A100" s="5"/>
      <c r="B100" s="5"/>
    </row>
    <row r="101" spans="1:2" hidden="1" x14ac:dyDescent="0.25">
      <c r="A101" s="49"/>
      <c r="B101" s="49"/>
    </row>
  </sheetData>
  <sheetProtection algorithmName="SHA-512" hashValue="ErU3+iAmGhr7Z4zDssfSx2KbuX1ofLkYeQeFBWqg9KNL+nd9KQh3aK/LysABBqfSOsHqVM2PN+ScIXAQf7oG0Q==" saltValue="0yvHbQyWGJ60DZHXGBnguQ==" spinCount="100000" sheet="1"/>
  <mergeCells count="5">
    <mergeCell ref="F36:F37"/>
    <mergeCell ref="Q23:Q33"/>
    <mergeCell ref="F6:F7"/>
    <mergeCell ref="F21:F22"/>
    <mergeCell ref="Q8:Q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K96"/>
  <sheetViews>
    <sheetView zoomScale="85" zoomScaleNormal="85" workbookViewId="0">
      <pane ySplit="5" topLeftCell="A6" activePane="bottomLeft" state="frozen"/>
      <selection activeCell="D12" sqref="D12"/>
      <selection pane="bottomLeft"/>
    </sheetView>
  </sheetViews>
  <sheetFormatPr defaultColWidth="0" defaultRowHeight="15" zeroHeight="1" x14ac:dyDescent="0.25"/>
  <cols>
    <col min="1" max="1" width="3.140625" style="4" customWidth="1"/>
    <col min="2" max="2" width="39.28515625" style="4" bestFit="1" customWidth="1"/>
    <col min="3" max="6" width="17.7109375" style="4" customWidth="1"/>
    <col min="7" max="7" width="20.5703125" style="4" customWidth="1"/>
    <col min="8" max="8" width="19.42578125" style="4" customWidth="1"/>
    <col min="9" max="9" width="20.28515625" style="4" customWidth="1"/>
    <col min="10" max="13" width="21" style="4" customWidth="1"/>
    <col min="14" max="14" width="5.28515625" style="4" customWidth="1"/>
    <col min="15" max="24" width="9" style="4" hidden="1" customWidth="1"/>
    <col min="25" max="37" width="0" style="118" hidden="1" customWidth="1"/>
    <col min="38" max="16384" width="9" style="118" hidden="1"/>
  </cols>
  <sheetData>
    <row r="1" spans="1:37" s="52" customFormat="1" ht="21" customHeight="1" x14ac:dyDescent="0.35">
      <c r="A1" s="51" t="s">
        <v>0</v>
      </c>
      <c r="B1" s="51"/>
    </row>
    <row r="2" spans="1:37" s="52" customFormat="1" ht="21" x14ac:dyDescent="0.35">
      <c r="A2" s="51" t="s">
        <v>1</v>
      </c>
      <c r="B2" s="51"/>
    </row>
    <row r="3" spans="1:37" x14ac:dyDescent="0.25">
      <c r="A3" s="7"/>
      <c r="B3" s="7"/>
      <c r="C3" s="7"/>
      <c r="D3" s="7"/>
      <c r="E3" s="7"/>
      <c r="F3" s="7"/>
      <c r="G3" s="7"/>
      <c r="H3" s="7"/>
      <c r="I3" s="7"/>
      <c r="J3" s="7"/>
      <c r="K3" s="7"/>
      <c r="L3" s="7"/>
      <c r="M3" s="7"/>
      <c r="N3" s="7"/>
      <c r="O3" s="7"/>
      <c r="P3" s="7"/>
      <c r="Q3" s="7"/>
      <c r="R3" s="7"/>
      <c r="S3" s="7"/>
      <c r="T3" s="7"/>
      <c r="U3" s="7"/>
      <c r="V3" s="7"/>
      <c r="W3" s="7"/>
      <c r="X3" s="7"/>
    </row>
    <row r="4" spans="1:37" x14ac:dyDescent="0.25">
      <c r="A4" s="7"/>
      <c r="B4" s="7"/>
      <c r="C4" s="7"/>
      <c r="D4" s="7"/>
      <c r="E4" s="7"/>
      <c r="F4" s="7"/>
      <c r="G4" s="7"/>
      <c r="H4" s="7"/>
      <c r="I4" s="7"/>
      <c r="J4" s="7"/>
      <c r="K4" s="7"/>
      <c r="L4" s="7"/>
      <c r="M4" s="7"/>
      <c r="N4" s="7"/>
      <c r="O4" s="7"/>
      <c r="P4" s="7"/>
      <c r="Q4" s="7"/>
      <c r="R4" s="7"/>
      <c r="S4" s="7"/>
      <c r="T4" s="7"/>
      <c r="U4" s="7"/>
      <c r="V4" s="7"/>
      <c r="W4" s="7"/>
      <c r="X4" s="7"/>
    </row>
    <row r="5" spans="1:37" ht="36" x14ac:dyDescent="0.25">
      <c r="A5" s="7"/>
      <c r="B5" s="143"/>
      <c r="C5" s="144" t="s">
        <v>2</v>
      </c>
      <c r="D5" s="144" t="s">
        <v>3</v>
      </c>
      <c r="E5" s="144" t="s">
        <v>4</v>
      </c>
      <c r="F5" s="144" t="s">
        <v>5</v>
      </c>
      <c r="G5" s="144" t="s">
        <v>6</v>
      </c>
      <c r="H5" s="144" t="s">
        <v>7</v>
      </c>
      <c r="I5" s="144" t="s">
        <v>8</v>
      </c>
      <c r="J5" s="144" t="s">
        <v>9</v>
      </c>
      <c r="K5" s="144" t="s">
        <v>10</v>
      </c>
      <c r="L5" s="144" t="s">
        <v>11</v>
      </c>
      <c r="M5" s="144" t="s">
        <v>12</v>
      </c>
      <c r="N5" s="7"/>
      <c r="O5" s="7"/>
      <c r="P5" s="7"/>
      <c r="Q5" s="7"/>
      <c r="R5" s="7"/>
      <c r="S5" s="7"/>
      <c r="T5" s="7"/>
      <c r="U5" s="7"/>
      <c r="V5" s="7"/>
      <c r="W5" s="7"/>
      <c r="X5" s="7"/>
    </row>
    <row r="6" spans="1:37" x14ac:dyDescent="0.25">
      <c r="A6" s="7"/>
      <c r="B6" s="7" t="s">
        <v>13</v>
      </c>
      <c r="C6" s="145">
        <v>1</v>
      </c>
      <c r="D6" s="145">
        <v>1</v>
      </c>
      <c r="E6" s="145">
        <v>1</v>
      </c>
      <c r="F6" s="145">
        <v>1</v>
      </c>
      <c r="G6" s="145">
        <v>1</v>
      </c>
      <c r="H6" s="145">
        <v>1</v>
      </c>
      <c r="I6" s="145">
        <v>1</v>
      </c>
      <c r="J6" s="145">
        <v>1</v>
      </c>
      <c r="K6" s="145">
        <v>1</v>
      </c>
      <c r="L6" s="145">
        <v>1</v>
      </c>
      <c r="M6" s="145">
        <v>1</v>
      </c>
      <c r="N6" s="146"/>
      <c r="O6" s="146"/>
      <c r="P6" s="146"/>
      <c r="Q6" s="146"/>
      <c r="R6" s="146"/>
      <c r="S6" s="146"/>
      <c r="T6" s="146"/>
      <c r="U6" s="146"/>
      <c r="V6" s="146"/>
      <c r="W6" s="146"/>
      <c r="X6" s="146"/>
      <c r="AA6" s="147"/>
      <c r="AB6" s="147"/>
      <c r="AC6" s="147"/>
      <c r="AD6" s="147"/>
      <c r="AE6" s="147"/>
      <c r="AF6" s="147"/>
      <c r="AG6" s="147"/>
      <c r="AH6" s="147"/>
      <c r="AI6" s="147"/>
      <c r="AJ6" s="147"/>
      <c r="AK6" s="147"/>
    </row>
    <row r="7" spans="1:37" x14ac:dyDescent="0.25">
      <c r="A7" s="7"/>
      <c r="B7" s="7" t="s">
        <v>14</v>
      </c>
      <c r="C7" s="148">
        <v>1.02</v>
      </c>
      <c r="D7" s="148">
        <v>1.02</v>
      </c>
      <c r="E7" s="148">
        <v>1.02</v>
      </c>
      <c r="F7" s="148">
        <v>1.02</v>
      </c>
      <c r="G7" s="148">
        <v>0.99</v>
      </c>
      <c r="H7" s="148">
        <v>0.96</v>
      </c>
      <c r="I7" s="148">
        <v>0.95</v>
      </c>
      <c r="J7" s="148">
        <v>0.97</v>
      </c>
      <c r="K7" s="148">
        <v>0.97</v>
      </c>
      <c r="L7" s="148">
        <v>0.96</v>
      </c>
      <c r="M7" s="148">
        <v>0.95</v>
      </c>
      <c r="N7" s="146"/>
      <c r="O7" s="146"/>
      <c r="P7" s="146"/>
      <c r="Q7" s="146"/>
      <c r="R7" s="146"/>
      <c r="S7" s="146"/>
      <c r="T7" s="146"/>
      <c r="U7" s="146"/>
      <c r="V7" s="146"/>
      <c r="W7" s="146"/>
      <c r="X7" s="146"/>
      <c r="AA7" s="147"/>
      <c r="AB7" s="147"/>
      <c r="AC7" s="147"/>
      <c r="AD7" s="147"/>
      <c r="AE7" s="147"/>
      <c r="AF7" s="147"/>
      <c r="AG7" s="147"/>
      <c r="AH7" s="147"/>
      <c r="AI7" s="147"/>
      <c r="AJ7" s="147"/>
      <c r="AK7" s="147"/>
    </row>
    <row r="8" spans="1:37" x14ac:dyDescent="0.25">
      <c r="A8" s="7"/>
      <c r="B8" s="7" t="s">
        <v>15</v>
      </c>
      <c r="C8" s="148">
        <v>1.07</v>
      </c>
      <c r="D8" s="148">
        <v>1.08</v>
      </c>
      <c r="E8" s="148">
        <v>1.08</v>
      </c>
      <c r="F8" s="148">
        <v>1.0900000000000001</v>
      </c>
      <c r="G8" s="148">
        <v>1.01</v>
      </c>
      <c r="H8" s="148">
        <v>0.96</v>
      </c>
      <c r="I8" s="148">
        <v>0.95</v>
      </c>
      <c r="J8" s="148">
        <v>0.98</v>
      </c>
      <c r="K8" s="148">
        <v>0.97</v>
      </c>
      <c r="L8" s="148">
        <v>0.96</v>
      </c>
      <c r="M8" s="148">
        <v>0.95</v>
      </c>
      <c r="N8" s="146"/>
      <c r="O8" s="146"/>
      <c r="P8" s="146"/>
      <c r="Q8" s="146"/>
      <c r="R8" s="146"/>
      <c r="S8" s="146"/>
      <c r="T8" s="146"/>
      <c r="U8" s="146"/>
      <c r="V8" s="146"/>
      <c r="W8" s="146"/>
      <c r="X8" s="146"/>
      <c r="AA8" s="147"/>
      <c r="AB8" s="147"/>
      <c r="AC8" s="147"/>
      <c r="AD8" s="147"/>
      <c r="AE8" s="147"/>
      <c r="AF8" s="147"/>
      <c r="AG8" s="147"/>
      <c r="AH8" s="147"/>
      <c r="AI8" s="147"/>
      <c r="AJ8" s="147"/>
      <c r="AK8" s="147"/>
    </row>
    <row r="9" spans="1:37" x14ac:dyDescent="0.25">
      <c r="A9" s="7"/>
      <c r="B9" s="7" t="s">
        <v>16</v>
      </c>
      <c r="C9" s="148">
        <v>1.04</v>
      </c>
      <c r="D9" s="148">
        <v>1.04</v>
      </c>
      <c r="E9" s="148">
        <v>1.04</v>
      </c>
      <c r="F9" s="148">
        <v>1.05</v>
      </c>
      <c r="G9" s="148">
        <v>1.01</v>
      </c>
      <c r="H9" s="148">
        <v>0.99</v>
      </c>
      <c r="I9" s="148">
        <v>0.99</v>
      </c>
      <c r="J9" s="148">
        <v>1</v>
      </c>
      <c r="K9" s="148">
        <v>0.99</v>
      </c>
      <c r="L9" s="148">
        <v>0.99</v>
      </c>
      <c r="M9" s="148">
        <v>0.99</v>
      </c>
      <c r="N9" s="146"/>
      <c r="O9" s="146"/>
      <c r="P9" s="146"/>
      <c r="Q9" s="146"/>
      <c r="R9" s="146"/>
      <c r="S9" s="146"/>
      <c r="T9" s="146"/>
      <c r="U9" s="146"/>
      <c r="V9" s="146"/>
      <c r="W9" s="146"/>
      <c r="X9" s="146"/>
      <c r="AA9" s="147"/>
      <c r="AB9" s="147"/>
      <c r="AC9" s="147"/>
      <c r="AD9" s="147"/>
      <c r="AE9" s="147"/>
      <c r="AF9" s="147"/>
      <c r="AG9" s="147"/>
      <c r="AH9" s="147"/>
      <c r="AI9" s="147"/>
      <c r="AJ9" s="147"/>
      <c r="AK9" s="147"/>
    </row>
    <row r="10" spans="1:37" x14ac:dyDescent="0.25">
      <c r="A10" s="7"/>
      <c r="B10" s="7" t="s">
        <v>17</v>
      </c>
      <c r="C10" s="148">
        <v>1.07</v>
      </c>
      <c r="D10" s="148">
        <v>1.08</v>
      </c>
      <c r="E10" s="148">
        <v>1.08</v>
      </c>
      <c r="F10" s="148">
        <v>1.0900000000000001</v>
      </c>
      <c r="G10" s="148">
        <v>0.99</v>
      </c>
      <c r="H10" s="148">
        <v>0.94</v>
      </c>
      <c r="I10" s="148">
        <v>0.92</v>
      </c>
      <c r="J10" s="148">
        <v>0.96</v>
      </c>
      <c r="K10" s="148">
        <v>0.94</v>
      </c>
      <c r="L10" s="148">
        <v>0.94</v>
      </c>
      <c r="M10" s="148">
        <v>0.92</v>
      </c>
      <c r="N10" s="146"/>
      <c r="O10" s="146"/>
      <c r="P10" s="146"/>
      <c r="Q10" s="146"/>
      <c r="R10" s="146"/>
      <c r="S10" s="146"/>
      <c r="T10" s="146"/>
      <c r="U10" s="146"/>
      <c r="V10" s="146"/>
      <c r="W10" s="146"/>
      <c r="X10" s="146"/>
      <c r="AA10" s="147"/>
      <c r="AB10" s="147"/>
      <c r="AC10" s="147"/>
      <c r="AD10" s="147"/>
      <c r="AE10" s="147"/>
      <c r="AF10" s="147"/>
      <c r="AG10" s="147"/>
      <c r="AH10" s="147"/>
      <c r="AI10" s="147"/>
      <c r="AJ10" s="147"/>
      <c r="AK10" s="147"/>
    </row>
    <row r="11" spans="1:37" x14ac:dyDescent="0.25">
      <c r="A11" s="7"/>
      <c r="B11" s="7" t="s">
        <v>18</v>
      </c>
      <c r="C11" s="148">
        <v>1.07</v>
      </c>
      <c r="D11" s="148">
        <v>1.08</v>
      </c>
      <c r="E11" s="148">
        <v>1.08</v>
      </c>
      <c r="F11" s="148">
        <v>1.0900000000000001</v>
      </c>
      <c r="G11" s="148">
        <v>1.01</v>
      </c>
      <c r="H11" s="148">
        <v>0.97</v>
      </c>
      <c r="I11" s="148">
        <v>0.95</v>
      </c>
      <c r="J11" s="148">
        <v>0.98</v>
      </c>
      <c r="K11" s="148">
        <v>0.97</v>
      </c>
      <c r="L11" s="148">
        <v>0.96</v>
      </c>
      <c r="M11" s="148">
        <v>0.95</v>
      </c>
      <c r="N11" s="146"/>
      <c r="O11" s="146"/>
      <c r="P11" s="146"/>
      <c r="Q11" s="146"/>
      <c r="R11" s="146"/>
      <c r="S11" s="146"/>
      <c r="T11" s="146"/>
      <c r="U11" s="146"/>
      <c r="V11" s="146"/>
      <c r="W11" s="146"/>
      <c r="X11" s="146"/>
      <c r="AA11" s="147"/>
      <c r="AB11" s="147"/>
      <c r="AC11" s="147"/>
      <c r="AD11" s="147"/>
      <c r="AE11" s="147"/>
      <c r="AF11" s="147"/>
      <c r="AG11" s="147"/>
      <c r="AH11" s="147"/>
      <c r="AI11" s="147"/>
      <c r="AJ11" s="147"/>
      <c r="AK11" s="147"/>
    </row>
    <row r="12" spans="1:37" x14ac:dyDescent="0.25">
      <c r="A12" s="7"/>
      <c r="B12" s="7" t="s">
        <v>19</v>
      </c>
      <c r="C12" s="148">
        <v>1.1599999999999999</v>
      </c>
      <c r="D12" s="148">
        <v>1.1599999999999999</v>
      </c>
      <c r="E12" s="148">
        <v>1.1599999999999999</v>
      </c>
      <c r="F12" s="148">
        <v>1.19</v>
      </c>
      <c r="G12" s="148">
        <v>1.07</v>
      </c>
      <c r="H12" s="148">
        <v>1.01</v>
      </c>
      <c r="I12" s="148">
        <v>0.99</v>
      </c>
      <c r="J12" s="148">
        <v>1.01</v>
      </c>
      <c r="K12" s="148">
        <v>1.01</v>
      </c>
      <c r="L12" s="148">
        <v>1.01</v>
      </c>
      <c r="M12" s="148">
        <v>0.99</v>
      </c>
      <c r="N12" s="146"/>
      <c r="O12" s="146"/>
      <c r="P12" s="146"/>
      <c r="Q12" s="146"/>
      <c r="R12" s="146"/>
      <c r="S12" s="146"/>
      <c r="T12" s="146"/>
      <c r="U12" s="146"/>
      <c r="V12" s="146"/>
      <c r="W12" s="146"/>
      <c r="X12" s="146"/>
      <c r="AA12" s="147"/>
      <c r="AB12" s="147"/>
      <c r="AC12" s="147"/>
      <c r="AD12" s="147"/>
      <c r="AE12" s="147"/>
      <c r="AF12" s="147"/>
      <c r="AG12" s="147"/>
      <c r="AH12" s="147"/>
      <c r="AI12" s="147"/>
      <c r="AJ12" s="147"/>
      <c r="AK12" s="147"/>
    </row>
    <row r="13" spans="1:37" x14ac:dyDescent="0.25">
      <c r="A13" s="7"/>
      <c r="B13" s="7" t="s">
        <v>20</v>
      </c>
      <c r="C13" s="148">
        <v>1.07</v>
      </c>
      <c r="D13" s="148">
        <v>1.08</v>
      </c>
      <c r="E13" s="148">
        <v>1.08</v>
      </c>
      <c r="F13" s="148">
        <v>1.0900000000000001</v>
      </c>
      <c r="G13" s="148">
        <v>1.01</v>
      </c>
      <c r="H13" s="148">
        <v>0.97</v>
      </c>
      <c r="I13" s="148">
        <v>0.95</v>
      </c>
      <c r="J13" s="148">
        <v>0.98</v>
      </c>
      <c r="K13" s="148">
        <v>0.97</v>
      </c>
      <c r="L13" s="148">
        <v>0.97</v>
      </c>
      <c r="M13" s="148">
        <v>0.95</v>
      </c>
      <c r="N13" s="146"/>
      <c r="O13" s="146"/>
      <c r="P13" s="146"/>
      <c r="Q13" s="146"/>
      <c r="R13" s="146"/>
      <c r="S13" s="146"/>
      <c r="T13" s="146"/>
      <c r="U13" s="146"/>
      <c r="V13" s="146"/>
      <c r="W13" s="146"/>
      <c r="X13" s="146"/>
      <c r="AA13" s="147"/>
      <c r="AB13" s="147"/>
      <c r="AC13" s="147"/>
      <c r="AD13" s="147"/>
      <c r="AE13" s="147"/>
      <c r="AF13" s="147"/>
      <c r="AG13" s="147"/>
      <c r="AH13" s="147"/>
      <c r="AI13" s="147"/>
      <c r="AJ13" s="147"/>
      <c r="AK13" s="147"/>
    </row>
    <row r="14" spans="1:37" x14ac:dyDescent="0.25">
      <c r="A14" s="7"/>
      <c r="B14" s="7" t="s">
        <v>21</v>
      </c>
      <c r="C14" s="148">
        <v>1.08</v>
      </c>
      <c r="D14" s="148">
        <v>1.0900000000000001</v>
      </c>
      <c r="E14" s="148">
        <v>1.0900000000000001</v>
      </c>
      <c r="F14" s="148">
        <v>1.1000000000000001</v>
      </c>
      <c r="G14" s="148">
        <v>1.06</v>
      </c>
      <c r="H14" s="148">
        <v>1.04</v>
      </c>
      <c r="I14" s="148">
        <v>1.04</v>
      </c>
      <c r="J14" s="148">
        <v>1.04</v>
      </c>
      <c r="K14" s="148">
        <v>1.04</v>
      </c>
      <c r="L14" s="148">
        <v>1.04</v>
      </c>
      <c r="M14" s="148">
        <v>1.04</v>
      </c>
      <c r="N14" s="146"/>
      <c r="O14" s="146"/>
      <c r="P14" s="146"/>
      <c r="Q14" s="146"/>
      <c r="R14" s="146"/>
      <c r="S14" s="146"/>
      <c r="T14" s="146"/>
      <c r="U14" s="146"/>
      <c r="V14" s="146"/>
      <c r="W14" s="146"/>
      <c r="X14" s="146"/>
      <c r="AA14" s="147"/>
      <c r="AB14" s="147"/>
      <c r="AC14" s="147"/>
      <c r="AD14" s="147"/>
      <c r="AE14" s="147"/>
      <c r="AF14" s="147"/>
      <c r="AG14" s="147"/>
      <c r="AH14" s="147"/>
      <c r="AI14" s="147"/>
      <c r="AJ14" s="147"/>
      <c r="AK14" s="147"/>
    </row>
    <row r="15" spans="1:37" x14ac:dyDescent="0.25">
      <c r="A15" s="7"/>
      <c r="B15" s="7" t="s">
        <v>22</v>
      </c>
      <c r="C15" s="148">
        <v>1.07</v>
      </c>
      <c r="D15" s="148">
        <v>1.08</v>
      </c>
      <c r="E15" s="148">
        <v>1.08</v>
      </c>
      <c r="F15" s="148">
        <v>1.0900000000000001</v>
      </c>
      <c r="G15" s="148">
        <v>1.02</v>
      </c>
      <c r="H15" s="148">
        <v>0.97</v>
      </c>
      <c r="I15" s="148">
        <v>0.96</v>
      </c>
      <c r="J15" s="148">
        <v>0.98</v>
      </c>
      <c r="K15" s="148">
        <v>0.98</v>
      </c>
      <c r="L15" s="148">
        <v>0.97</v>
      </c>
      <c r="M15" s="148">
        <v>0.96</v>
      </c>
      <c r="N15" s="146"/>
      <c r="O15" s="146"/>
      <c r="P15" s="146"/>
      <c r="Q15" s="146"/>
      <c r="R15" s="146"/>
      <c r="S15" s="146"/>
      <c r="T15" s="146"/>
      <c r="U15" s="146"/>
      <c r="V15" s="146"/>
      <c r="W15" s="146"/>
      <c r="X15" s="146"/>
      <c r="AA15" s="147"/>
      <c r="AB15" s="147"/>
      <c r="AC15" s="147"/>
      <c r="AD15" s="147"/>
      <c r="AE15" s="147"/>
      <c r="AF15" s="147"/>
      <c r="AG15" s="147"/>
      <c r="AH15" s="147"/>
      <c r="AI15" s="147"/>
      <c r="AJ15" s="147"/>
      <c r="AK15" s="147"/>
    </row>
    <row r="16" spans="1:37" x14ac:dyDescent="0.25">
      <c r="A16" s="7"/>
      <c r="B16" s="7" t="s">
        <v>23</v>
      </c>
      <c r="C16" s="148">
        <v>1.07</v>
      </c>
      <c r="D16" s="148">
        <v>1.08</v>
      </c>
      <c r="E16" s="148">
        <v>1.08</v>
      </c>
      <c r="F16" s="148">
        <v>1.0900000000000001</v>
      </c>
      <c r="G16" s="148">
        <v>0.99</v>
      </c>
      <c r="H16" s="148">
        <v>0.94</v>
      </c>
      <c r="I16" s="148">
        <v>0.91</v>
      </c>
      <c r="J16" s="148">
        <v>0.96</v>
      </c>
      <c r="K16" s="148">
        <v>0.94</v>
      </c>
      <c r="L16" s="148">
        <v>0.93</v>
      </c>
      <c r="M16" s="148">
        <v>0.91</v>
      </c>
      <c r="N16" s="146"/>
      <c r="O16" s="146"/>
      <c r="P16" s="146"/>
      <c r="Q16" s="146"/>
      <c r="R16" s="146"/>
      <c r="S16" s="146"/>
      <c r="T16" s="146"/>
      <c r="U16" s="146"/>
      <c r="V16" s="146"/>
      <c r="W16" s="146"/>
      <c r="X16" s="146"/>
      <c r="AA16" s="147"/>
      <c r="AB16" s="147"/>
      <c r="AC16" s="147"/>
      <c r="AD16" s="147"/>
      <c r="AE16" s="147"/>
      <c r="AF16" s="147"/>
      <c r="AG16" s="147"/>
      <c r="AH16" s="147"/>
      <c r="AI16" s="147"/>
      <c r="AJ16" s="147"/>
      <c r="AK16" s="147"/>
    </row>
    <row r="17" spans="2:37" x14ac:dyDescent="0.25">
      <c r="B17" s="7" t="s">
        <v>24</v>
      </c>
      <c r="C17" s="148">
        <v>1.07</v>
      </c>
      <c r="D17" s="148">
        <v>1.08</v>
      </c>
      <c r="E17" s="148">
        <v>1.08</v>
      </c>
      <c r="F17" s="148">
        <v>1.0900000000000001</v>
      </c>
      <c r="G17" s="148">
        <v>0.99</v>
      </c>
      <c r="H17" s="148">
        <v>0.94</v>
      </c>
      <c r="I17" s="148">
        <v>0.91</v>
      </c>
      <c r="J17" s="148">
        <v>0.96</v>
      </c>
      <c r="K17" s="148">
        <v>0.94</v>
      </c>
      <c r="L17" s="148">
        <v>0.93</v>
      </c>
      <c r="M17" s="148">
        <v>0.91</v>
      </c>
      <c r="N17" s="146"/>
      <c r="O17" s="146"/>
      <c r="P17" s="146"/>
      <c r="Q17" s="146"/>
      <c r="R17" s="146"/>
      <c r="S17" s="146"/>
      <c r="T17" s="146"/>
      <c r="U17" s="146"/>
      <c r="V17" s="146"/>
      <c r="W17" s="146"/>
      <c r="X17" s="146"/>
      <c r="AA17" s="147"/>
      <c r="AB17" s="147"/>
      <c r="AC17" s="147"/>
      <c r="AD17" s="147"/>
      <c r="AE17" s="147"/>
      <c r="AF17" s="147"/>
      <c r="AG17" s="147"/>
      <c r="AH17" s="147"/>
      <c r="AI17" s="147"/>
      <c r="AJ17" s="147"/>
      <c r="AK17" s="147"/>
    </row>
    <row r="18" spans="2:37" x14ac:dyDescent="0.25">
      <c r="B18" s="7" t="s">
        <v>25</v>
      </c>
      <c r="C18" s="148">
        <v>1.08</v>
      </c>
      <c r="D18" s="148">
        <v>1.0900000000000001</v>
      </c>
      <c r="E18" s="148">
        <v>1.0900000000000001</v>
      </c>
      <c r="F18" s="148">
        <v>1.1000000000000001</v>
      </c>
      <c r="G18" s="148">
        <v>1.06</v>
      </c>
      <c r="H18" s="148">
        <v>1.05</v>
      </c>
      <c r="I18" s="148">
        <v>1.05</v>
      </c>
      <c r="J18" s="148">
        <v>1.04</v>
      </c>
      <c r="K18" s="148">
        <v>1.04</v>
      </c>
      <c r="L18" s="148">
        <v>1.05</v>
      </c>
      <c r="M18" s="148">
        <v>1.05</v>
      </c>
      <c r="N18" s="146"/>
      <c r="O18" s="146"/>
      <c r="P18" s="146"/>
      <c r="Q18" s="146"/>
      <c r="R18" s="146"/>
      <c r="S18" s="146"/>
      <c r="T18" s="146"/>
      <c r="U18" s="146"/>
      <c r="V18" s="146"/>
      <c r="W18" s="146"/>
      <c r="X18" s="146"/>
      <c r="AA18" s="147"/>
      <c r="AB18" s="147"/>
      <c r="AC18" s="147"/>
      <c r="AD18" s="147"/>
      <c r="AE18" s="147"/>
      <c r="AF18" s="147"/>
      <c r="AG18" s="147"/>
      <c r="AH18" s="147"/>
      <c r="AI18" s="147"/>
      <c r="AJ18" s="147"/>
      <c r="AK18" s="147"/>
    </row>
    <row r="19" spans="2:37" x14ac:dyDescent="0.25">
      <c r="B19" s="7" t="s">
        <v>26</v>
      </c>
      <c r="C19" s="148">
        <v>1.08</v>
      </c>
      <c r="D19" s="148">
        <v>1.08</v>
      </c>
      <c r="E19" s="148">
        <v>1.08</v>
      </c>
      <c r="F19" s="148">
        <v>1.1000000000000001</v>
      </c>
      <c r="G19" s="148">
        <v>1.03</v>
      </c>
      <c r="H19" s="148">
        <v>1</v>
      </c>
      <c r="I19" s="148">
        <v>0.99</v>
      </c>
      <c r="J19" s="148">
        <v>1</v>
      </c>
      <c r="K19" s="148">
        <v>1</v>
      </c>
      <c r="L19" s="148">
        <v>1</v>
      </c>
      <c r="M19" s="148">
        <v>0.99</v>
      </c>
      <c r="N19" s="146"/>
      <c r="O19" s="146"/>
      <c r="P19" s="146"/>
      <c r="Q19" s="146"/>
      <c r="R19" s="146"/>
      <c r="S19" s="146"/>
      <c r="T19" s="146"/>
      <c r="U19" s="146"/>
      <c r="V19" s="146"/>
      <c r="W19" s="146"/>
      <c r="X19" s="146"/>
      <c r="AA19" s="147"/>
      <c r="AB19" s="147"/>
      <c r="AC19" s="147"/>
      <c r="AD19" s="147"/>
      <c r="AE19" s="147"/>
      <c r="AF19" s="147"/>
      <c r="AG19" s="147"/>
      <c r="AH19" s="147"/>
      <c r="AI19" s="147"/>
      <c r="AJ19" s="147"/>
      <c r="AK19" s="147"/>
    </row>
    <row r="20" spans="2:37" x14ac:dyDescent="0.25">
      <c r="B20" s="7" t="s">
        <v>27</v>
      </c>
      <c r="C20" s="148">
        <v>1.07</v>
      </c>
      <c r="D20" s="148">
        <v>1.08</v>
      </c>
      <c r="E20" s="148">
        <v>1.08</v>
      </c>
      <c r="F20" s="148">
        <v>1.0900000000000001</v>
      </c>
      <c r="G20" s="148">
        <v>0.99</v>
      </c>
      <c r="H20" s="148">
        <v>0.94</v>
      </c>
      <c r="I20" s="148">
        <v>0.91</v>
      </c>
      <c r="J20" s="148">
        <v>0.96</v>
      </c>
      <c r="K20" s="148">
        <v>0.94</v>
      </c>
      <c r="L20" s="148">
        <v>0.93</v>
      </c>
      <c r="M20" s="148">
        <v>0.92</v>
      </c>
      <c r="N20" s="146"/>
      <c r="O20" s="146"/>
      <c r="P20" s="146"/>
      <c r="Q20" s="146"/>
      <c r="R20" s="146"/>
      <c r="S20" s="146"/>
      <c r="T20" s="146"/>
      <c r="U20" s="146"/>
      <c r="V20" s="146"/>
      <c r="W20" s="146"/>
      <c r="X20" s="146"/>
      <c r="AA20" s="147"/>
      <c r="AB20" s="147"/>
      <c r="AC20" s="147"/>
      <c r="AD20" s="147"/>
      <c r="AE20" s="147"/>
      <c r="AF20" s="147"/>
      <c r="AG20" s="147"/>
      <c r="AH20" s="147"/>
      <c r="AI20" s="147"/>
      <c r="AJ20" s="147"/>
      <c r="AK20" s="147"/>
    </row>
    <row r="21" spans="2:37" x14ac:dyDescent="0.25">
      <c r="B21" s="7" t="s">
        <v>28</v>
      </c>
      <c r="C21" s="148">
        <v>1.07</v>
      </c>
      <c r="D21" s="148">
        <v>1.08</v>
      </c>
      <c r="E21" s="148">
        <v>1.08</v>
      </c>
      <c r="F21" s="148">
        <v>1.0900000000000001</v>
      </c>
      <c r="G21" s="148">
        <v>1.02</v>
      </c>
      <c r="H21" s="148">
        <v>0.97</v>
      </c>
      <c r="I21" s="148">
        <v>0.96</v>
      </c>
      <c r="J21" s="148">
        <v>0.98</v>
      </c>
      <c r="K21" s="148">
        <v>0.98</v>
      </c>
      <c r="L21" s="148">
        <v>0.97</v>
      </c>
      <c r="M21" s="148">
        <v>0.96</v>
      </c>
      <c r="N21" s="146"/>
      <c r="O21" s="146"/>
      <c r="P21" s="146"/>
      <c r="Q21" s="146"/>
      <c r="R21" s="146"/>
      <c r="S21" s="146"/>
      <c r="T21" s="146"/>
      <c r="U21" s="146"/>
      <c r="V21" s="146"/>
      <c r="W21" s="146"/>
      <c r="X21" s="146"/>
      <c r="AA21" s="147"/>
      <c r="AB21" s="147"/>
      <c r="AC21" s="147"/>
      <c r="AD21" s="147"/>
      <c r="AE21" s="147"/>
      <c r="AF21" s="147"/>
      <c r="AG21" s="147"/>
      <c r="AH21" s="147"/>
      <c r="AI21" s="147"/>
      <c r="AJ21" s="147"/>
      <c r="AK21" s="147"/>
    </row>
    <row r="22" spans="2:37" x14ac:dyDescent="0.25">
      <c r="B22" s="7" t="s">
        <v>29</v>
      </c>
      <c r="C22" s="148">
        <v>1.05</v>
      </c>
      <c r="D22" s="148">
        <v>1.05</v>
      </c>
      <c r="E22" s="148">
        <v>1.05</v>
      </c>
      <c r="F22" s="148">
        <v>1.06</v>
      </c>
      <c r="G22" s="148">
        <v>1.08</v>
      </c>
      <c r="H22" s="148">
        <v>1.1100000000000001</v>
      </c>
      <c r="I22" s="148">
        <v>1.1299999999999999</v>
      </c>
      <c r="J22" s="148">
        <v>1.08</v>
      </c>
      <c r="K22" s="148">
        <v>1.1000000000000001</v>
      </c>
      <c r="L22" s="148">
        <v>1.1200000000000001</v>
      </c>
      <c r="M22" s="148">
        <v>1.1299999999999999</v>
      </c>
      <c r="N22" s="146"/>
      <c r="O22" s="146"/>
      <c r="P22" s="146"/>
      <c r="Q22" s="146"/>
      <c r="R22" s="146"/>
      <c r="S22" s="146"/>
      <c r="T22" s="146"/>
      <c r="U22" s="146"/>
      <c r="V22" s="146"/>
      <c r="W22" s="146"/>
      <c r="X22" s="146"/>
      <c r="AA22" s="147"/>
      <c r="AB22" s="147"/>
      <c r="AC22" s="147"/>
      <c r="AD22" s="147"/>
      <c r="AE22" s="147"/>
      <c r="AF22" s="147"/>
      <c r="AG22" s="147"/>
      <c r="AH22" s="147"/>
      <c r="AI22" s="147"/>
      <c r="AJ22" s="147"/>
      <c r="AK22" s="147"/>
    </row>
    <row r="23" spans="2:37" x14ac:dyDescent="0.25">
      <c r="B23" s="7" t="s">
        <v>30</v>
      </c>
      <c r="C23" s="148">
        <v>1</v>
      </c>
      <c r="D23" s="148">
        <v>1</v>
      </c>
      <c r="E23" s="148">
        <v>1</v>
      </c>
      <c r="F23" s="148">
        <v>1</v>
      </c>
      <c r="G23" s="148">
        <v>1.02</v>
      </c>
      <c r="H23" s="148">
        <v>1.03</v>
      </c>
      <c r="I23" s="148">
        <v>1.03</v>
      </c>
      <c r="J23" s="148">
        <v>1.02</v>
      </c>
      <c r="K23" s="148">
        <v>1.03</v>
      </c>
      <c r="L23" s="148">
        <v>1.03</v>
      </c>
      <c r="M23" s="148">
        <v>1.03</v>
      </c>
      <c r="N23" s="146"/>
      <c r="O23" s="146"/>
      <c r="P23" s="146"/>
      <c r="Q23" s="146"/>
      <c r="R23" s="146"/>
      <c r="S23" s="146"/>
      <c r="T23" s="146"/>
      <c r="U23" s="146"/>
      <c r="V23" s="146"/>
      <c r="W23" s="146"/>
      <c r="X23" s="146"/>
      <c r="AA23" s="147"/>
      <c r="AB23" s="147"/>
      <c r="AC23" s="147"/>
      <c r="AD23" s="147"/>
      <c r="AE23" s="147"/>
      <c r="AF23" s="147"/>
      <c r="AG23" s="147"/>
      <c r="AH23" s="147"/>
      <c r="AI23" s="147"/>
      <c r="AJ23" s="147"/>
      <c r="AK23" s="147"/>
    </row>
    <row r="24" spans="2:37" x14ac:dyDescent="0.25">
      <c r="B24" s="7" t="s">
        <v>31</v>
      </c>
      <c r="C24" s="148">
        <v>1.2</v>
      </c>
      <c r="D24" s="148">
        <v>1.18</v>
      </c>
      <c r="E24" s="148">
        <v>1.18</v>
      </c>
      <c r="F24" s="148">
        <v>1.1599999999999999</v>
      </c>
      <c r="G24" s="148">
        <v>1.76</v>
      </c>
      <c r="H24" s="148">
        <v>2.25</v>
      </c>
      <c r="I24" s="148">
        <v>2.5299999999999998</v>
      </c>
      <c r="J24" s="148">
        <v>1.93</v>
      </c>
      <c r="K24" s="148">
        <v>2.15</v>
      </c>
      <c r="L24" s="148">
        <v>2.31</v>
      </c>
      <c r="M24" s="148">
        <v>2.5299999999999998</v>
      </c>
      <c r="N24" s="146"/>
      <c r="O24" s="146"/>
      <c r="P24" s="146"/>
      <c r="Q24" s="146"/>
      <c r="R24" s="146"/>
      <c r="S24" s="146"/>
      <c r="T24" s="146"/>
      <c r="U24" s="146"/>
      <c r="V24" s="146"/>
      <c r="W24" s="146"/>
      <c r="X24" s="146"/>
      <c r="AA24" s="147"/>
      <c r="AB24" s="147"/>
      <c r="AC24" s="147"/>
      <c r="AD24" s="147"/>
      <c r="AE24" s="147"/>
      <c r="AF24" s="147"/>
      <c r="AG24" s="147"/>
      <c r="AH24" s="147"/>
      <c r="AI24" s="147"/>
      <c r="AJ24" s="147"/>
      <c r="AK24" s="147"/>
    </row>
    <row r="25" spans="2:37" x14ac:dyDescent="0.25">
      <c r="B25" s="7" t="s">
        <v>32</v>
      </c>
      <c r="C25" s="148">
        <v>1.18</v>
      </c>
      <c r="D25" s="148">
        <v>1.1599999999999999</v>
      </c>
      <c r="E25" s="148">
        <v>1.1599999999999999</v>
      </c>
      <c r="F25" s="148">
        <v>1.1499999999999999</v>
      </c>
      <c r="G25" s="148">
        <v>1.63</v>
      </c>
      <c r="H25" s="148">
        <v>2.04</v>
      </c>
      <c r="I25" s="148">
        <v>2.27</v>
      </c>
      <c r="J25" s="148">
        <v>1.78</v>
      </c>
      <c r="K25" s="148">
        <v>1.96</v>
      </c>
      <c r="L25" s="148">
        <v>2.09</v>
      </c>
      <c r="M25" s="148">
        <v>2.27</v>
      </c>
      <c r="N25" s="146"/>
      <c r="O25" s="146"/>
      <c r="P25" s="146"/>
      <c r="Q25" s="146"/>
      <c r="R25" s="146"/>
      <c r="S25" s="146"/>
      <c r="T25" s="146"/>
      <c r="U25" s="146"/>
      <c r="V25" s="146"/>
      <c r="W25" s="146"/>
      <c r="X25" s="146"/>
      <c r="AA25" s="147"/>
      <c r="AB25" s="147"/>
      <c r="AC25" s="147"/>
      <c r="AD25" s="147"/>
      <c r="AE25" s="147"/>
      <c r="AF25" s="147"/>
      <c r="AG25" s="147"/>
      <c r="AH25" s="147"/>
      <c r="AI25" s="147"/>
      <c r="AJ25" s="147"/>
      <c r="AK25" s="147"/>
    </row>
    <row r="26" spans="2:37" x14ac:dyDescent="0.25">
      <c r="B26" s="7" t="s">
        <v>33</v>
      </c>
      <c r="C26" s="148">
        <v>1.03</v>
      </c>
      <c r="D26" s="148">
        <v>1.02</v>
      </c>
      <c r="E26" s="148">
        <v>1.02</v>
      </c>
      <c r="F26" s="148">
        <v>1.02</v>
      </c>
      <c r="G26" s="148">
        <v>1.1499999999999999</v>
      </c>
      <c r="H26" s="148">
        <v>1.24</v>
      </c>
      <c r="I26" s="148">
        <v>1.29</v>
      </c>
      <c r="J26" s="148">
        <v>1.18</v>
      </c>
      <c r="K26" s="148">
        <v>1.22</v>
      </c>
      <c r="L26" s="148">
        <v>1.25</v>
      </c>
      <c r="M26" s="148">
        <v>1.29</v>
      </c>
      <c r="N26" s="146"/>
      <c r="O26" s="146"/>
      <c r="P26" s="146"/>
      <c r="Q26" s="146"/>
      <c r="R26" s="146"/>
      <c r="S26" s="146"/>
      <c r="T26" s="146"/>
      <c r="U26" s="146"/>
      <c r="V26" s="146"/>
      <c r="W26" s="146"/>
      <c r="X26" s="146"/>
      <c r="AA26" s="147"/>
      <c r="AB26" s="147"/>
      <c r="AC26" s="147"/>
      <c r="AD26" s="147"/>
      <c r="AE26" s="147"/>
      <c r="AF26" s="147"/>
      <c r="AG26" s="147"/>
      <c r="AH26" s="147"/>
      <c r="AI26" s="147"/>
      <c r="AJ26" s="147"/>
      <c r="AK26" s="147"/>
    </row>
    <row r="27" spans="2:37" x14ac:dyDescent="0.25">
      <c r="B27" s="7" t="s">
        <v>34</v>
      </c>
      <c r="C27" s="148">
        <v>1.18</v>
      </c>
      <c r="D27" s="148">
        <v>1.17</v>
      </c>
      <c r="E27" s="148">
        <v>1.17</v>
      </c>
      <c r="F27" s="148">
        <v>1.1599999999999999</v>
      </c>
      <c r="G27" s="148">
        <v>1.36</v>
      </c>
      <c r="H27" s="148">
        <v>1.59</v>
      </c>
      <c r="I27" s="148">
        <v>1.71</v>
      </c>
      <c r="J27" s="148">
        <v>1.44</v>
      </c>
      <c r="K27" s="148">
        <v>1.54</v>
      </c>
      <c r="L27" s="148">
        <v>1.61</v>
      </c>
      <c r="M27" s="148">
        <v>1.72</v>
      </c>
      <c r="N27" s="146"/>
      <c r="O27" s="146"/>
      <c r="P27" s="146"/>
      <c r="Q27" s="146"/>
      <c r="R27" s="146"/>
      <c r="S27" s="146"/>
      <c r="T27" s="146"/>
      <c r="U27" s="146"/>
      <c r="V27" s="146"/>
      <c r="W27" s="146"/>
      <c r="X27" s="146"/>
      <c r="AA27" s="147"/>
      <c r="AB27" s="147"/>
      <c r="AC27" s="147"/>
      <c r="AD27" s="147"/>
      <c r="AE27" s="147"/>
      <c r="AF27" s="147"/>
      <c r="AG27" s="147"/>
      <c r="AH27" s="147"/>
      <c r="AI27" s="147"/>
      <c r="AJ27" s="147"/>
      <c r="AK27" s="147"/>
    </row>
    <row r="28" spans="2:37" x14ac:dyDescent="0.25">
      <c r="B28" s="7" t="s">
        <v>35</v>
      </c>
      <c r="C28" s="148">
        <v>1.08</v>
      </c>
      <c r="D28" s="148">
        <v>1.08</v>
      </c>
      <c r="E28" s="148">
        <v>1.08</v>
      </c>
      <c r="F28" s="148">
        <v>1.08</v>
      </c>
      <c r="G28" s="148">
        <v>1.25</v>
      </c>
      <c r="H28" s="148">
        <v>1.39</v>
      </c>
      <c r="I28" s="148">
        <v>1.47</v>
      </c>
      <c r="J28" s="148">
        <v>1.29</v>
      </c>
      <c r="K28" s="148">
        <v>1.36</v>
      </c>
      <c r="L28" s="148">
        <v>1.41</v>
      </c>
      <c r="M28" s="148">
        <v>1.47</v>
      </c>
      <c r="N28" s="146"/>
      <c r="O28" s="146"/>
      <c r="P28" s="146"/>
      <c r="Q28" s="146"/>
      <c r="R28" s="146"/>
      <c r="S28" s="146"/>
      <c r="T28" s="146"/>
      <c r="U28" s="146"/>
      <c r="V28" s="146"/>
      <c r="W28" s="146"/>
      <c r="X28" s="146"/>
      <c r="AA28" s="147"/>
      <c r="AB28" s="147"/>
      <c r="AC28" s="147"/>
      <c r="AD28" s="147"/>
      <c r="AE28" s="147"/>
      <c r="AF28" s="147"/>
      <c r="AG28" s="147"/>
      <c r="AH28" s="147"/>
      <c r="AI28" s="147"/>
      <c r="AJ28" s="147"/>
      <c r="AK28" s="147"/>
    </row>
    <row r="29" spans="2:37" x14ac:dyDescent="0.25">
      <c r="B29" s="7" t="s">
        <v>36</v>
      </c>
      <c r="C29" s="148">
        <v>1.03</v>
      </c>
      <c r="D29" s="148">
        <v>1.03</v>
      </c>
      <c r="E29" s="148">
        <v>1.03</v>
      </c>
      <c r="F29" s="148">
        <v>1.02</v>
      </c>
      <c r="G29" s="148">
        <v>1.18</v>
      </c>
      <c r="H29" s="148">
        <v>1.3</v>
      </c>
      <c r="I29" s="148">
        <v>1.36</v>
      </c>
      <c r="J29" s="148">
        <v>1.22</v>
      </c>
      <c r="K29" s="148">
        <v>1.27</v>
      </c>
      <c r="L29" s="148">
        <v>1.31</v>
      </c>
      <c r="M29" s="148">
        <v>1.36</v>
      </c>
      <c r="N29" s="146"/>
      <c r="O29" s="146"/>
      <c r="P29" s="146"/>
      <c r="Q29" s="146"/>
      <c r="R29" s="146"/>
      <c r="S29" s="146"/>
      <c r="T29" s="146"/>
      <c r="U29" s="146"/>
      <c r="V29" s="146"/>
      <c r="W29" s="146"/>
      <c r="X29" s="146"/>
      <c r="AA29" s="147"/>
      <c r="AB29" s="147"/>
      <c r="AC29" s="147"/>
      <c r="AD29" s="147"/>
      <c r="AE29" s="147"/>
      <c r="AF29" s="147"/>
      <c r="AG29" s="147"/>
      <c r="AH29" s="147"/>
      <c r="AI29" s="147"/>
      <c r="AJ29" s="147"/>
      <c r="AK29" s="147"/>
    </row>
    <row r="30" spans="2:37" x14ac:dyDescent="0.25">
      <c r="B30" s="7" t="s">
        <v>37</v>
      </c>
      <c r="C30" s="148">
        <v>1.04</v>
      </c>
      <c r="D30" s="148">
        <v>1.04</v>
      </c>
      <c r="E30" s="148">
        <v>1.04</v>
      </c>
      <c r="F30" s="148">
        <v>1.05</v>
      </c>
      <c r="G30" s="148">
        <v>1.01</v>
      </c>
      <c r="H30" s="148">
        <v>1</v>
      </c>
      <c r="I30" s="148">
        <v>0.99</v>
      </c>
      <c r="J30" s="148">
        <v>1</v>
      </c>
      <c r="K30" s="148">
        <v>1</v>
      </c>
      <c r="L30" s="148">
        <v>1</v>
      </c>
      <c r="M30" s="148">
        <v>0.99</v>
      </c>
      <c r="N30" s="146"/>
      <c r="O30" s="146"/>
      <c r="P30" s="146"/>
      <c r="Q30" s="146"/>
      <c r="R30" s="146"/>
      <c r="S30" s="146"/>
      <c r="T30" s="146"/>
      <c r="U30" s="146"/>
      <c r="V30" s="146"/>
      <c r="W30" s="146"/>
      <c r="X30" s="146"/>
      <c r="AA30" s="147"/>
      <c r="AB30" s="147"/>
      <c r="AC30" s="147"/>
      <c r="AD30" s="147"/>
      <c r="AE30" s="147"/>
      <c r="AF30" s="147"/>
      <c r="AG30" s="147"/>
      <c r="AH30" s="147"/>
      <c r="AI30" s="147"/>
      <c r="AJ30" s="147"/>
      <c r="AK30" s="147"/>
    </row>
    <row r="31" spans="2:37" x14ac:dyDescent="0.25">
      <c r="B31" s="7" t="s">
        <v>38</v>
      </c>
      <c r="C31" s="148">
        <v>1.04</v>
      </c>
      <c r="D31" s="148">
        <v>1.04</v>
      </c>
      <c r="E31" s="148">
        <v>1.04</v>
      </c>
      <c r="F31" s="148">
        <v>1.05</v>
      </c>
      <c r="G31" s="148">
        <v>1.01</v>
      </c>
      <c r="H31" s="148">
        <v>0.99</v>
      </c>
      <c r="I31" s="148">
        <v>0.99</v>
      </c>
      <c r="J31" s="148">
        <v>1</v>
      </c>
      <c r="K31" s="148">
        <v>0.99</v>
      </c>
      <c r="L31" s="148">
        <v>0.99</v>
      </c>
      <c r="M31" s="148">
        <v>0.99</v>
      </c>
      <c r="N31" s="146"/>
      <c r="O31" s="146"/>
      <c r="P31" s="146"/>
      <c r="Q31" s="146"/>
      <c r="R31" s="146"/>
      <c r="S31" s="146"/>
      <c r="T31" s="146"/>
      <c r="U31" s="146"/>
      <c r="V31" s="146"/>
      <c r="W31" s="146"/>
      <c r="X31" s="146"/>
      <c r="AA31" s="147"/>
      <c r="AB31" s="147"/>
      <c r="AC31" s="147"/>
      <c r="AD31" s="147"/>
      <c r="AE31" s="147"/>
      <c r="AF31" s="147"/>
      <c r="AG31" s="147"/>
      <c r="AH31" s="147"/>
      <c r="AI31" s="147"/>
      <c r="AJ31" s="147"/>
      <c r="AK31" s="147"/>
    </row>
    <row r="32" spans="2:37" x14ac:dyDescent="0.25">
      <c r="B32" s="7" t="s">
        <v>39</v>
      </c>
      <c r="C32" s="148">
        <v>1.02</v>
      </c>
      <c r="D32" s="148">
        <v>1.01</v>
      </c>
      <c r="E32" s="148">
        <v>1.01</v>
      </c>
      <c r="F32" s="148">
        <v>1.01</v>
      </c>
      <c r="G32" s="148">
        <v>1.08</v>
      </c>
      <c r="H32" s="148">
        <v>1.1299999999999999</v>
      </c>
      <c r="I32" s="148">
        <v>1.1599999999999999</v>
      </c>
      <c r="J32" s="148">
        <v>1.1000000000000001</v>
      </c>
      <c r="K32" s="148">
        <v>1.1200000000000001</v>
      </c>
      <c r="L32" s="148">
        <v>1.1399999999999999</v>
      </c>
      <c r="M32" s="148">
        <v>1.1599999999999999</v>
      </c>
      <c r="N32" s="146"/>
      <c r="O32" s="146"/>
      <c r="P32" s="146"/>
      <c r="Q32" s="146"/>
      <c r="R32" s="146"/>
      <c r="S32" s="146"/>
      <c r="T32" s="146"/>
      <c r="U32" s="146"/>
      <c r="V32" s="146"/>
      <c r="W32" s="146"/>
      <c r="X32" s="146"/>
      <c r="AA32" s="147"/>
      <c r="AB32" s="147"/>
      <c r="AC32" s="147"/>
      <c r="AD32" s="147"/>
      <c r="AE32" s="147"/>
      <c r="AF32" s="147"/>
      <c r="AG32" s="147"/>
      <c r="AH32" s="147"/>
      <c r="AI32" s="147"/>
      <c r="AJ32" s="147"/>
      <c r="AK32" s="147"/>
    </row>
    <row r="33" spans="2:37" x14ac:dyDescent="0.25">
      <c r="B33" s="7" t="s">
        <v>40</v>
      </c>
      <c r="C33" s="148">
        <v>1.03</v>
      </c>
      <c r="D33" s="148">
        <v>1.03</v>
      </c>
      <c r="E33" s="148">
        <v>1.03</v>
      </c>
      <c r="F33" s="148">
        <v>1.02</v>
      </c>
      <c r="G33" s="148">
        <v>1.17</v>
      </c>
      <c r="H33" s="148">
        <v>1.29</v>
      </c>
      <c r="I33" s="148">
        <v>1.35</v>
      </c>
      <c r="J33" s="148">
        <v>1.21</v>
      </c>
      <c r="K33" s="148">
        <v>1.26</v>
      </c>
      <c r="L33" s="148">
        <v>1.3</v>
      </c>
      <c r="M33" s="148">
        <v>1.35</v>
      </c>
      <c r="N33" s="146"/>
      <c r="O33" s="146"/>
      <c r="P33" s="146"/>
      <c r="Q33" s="146"/>
      <c r="R33" s="146"/>
      <c r="S33" s="146"/>
      <c r="T33" s="146"/>
      <c r="U33" s="146"/>
      <c r="V33" s="146"/>
      <c r="W33" s="146"/>
      <c r="X33" s="146"/>
      <c r="AA33" s="147"/>
      <c r="AB33" s="147"/>
      <c r="AC33" s="147"/>
      <c r="AD33" s="147"/>
      <c r="AE33" s="147"/>
      <c r="AF33" s="147"/>
      <c r="AG33" s="147"/>
      <c r="AH33" s="147"/>
      <c r="AI33" s="147"/>
      <c r="AJ33" s="147"/>
      <c r="AK33" s="147"/>
    </row>
    <row r="34" spans="2:37" x14ac:dyDescent="0.25">
      <c r="B34" s="7" t="s">
        <v>41</v>
      </c>
      <c r="C34" s="148">
        <v>1</v>
      </c>
      <c r="D34" s="148">
        <v>1</v>
      </c>
      <c r="E34" s="148">
        <v>1</v>
      </c>
      <c r="F34" s="148">
        <v>1</v>
      </c>
      <c r="G34" s="148">
        <v>1.03</v>
      </c>
      <c r="H34" s="148">
        <v>1.04</v>
      </c>
      <c r="I34" s="148">
        <v>1.05</v>
      </c>
      <c r="J34" s="148">
        <v>1.03</v>
      </c>
      <c r="K34" s="148">
        <v>1.04</v>
      </c>
      <c r="L34" s="148">
        <v>1.04</v>
      </c>
      <c r="M34" s="148">
        <v>1.05</v>
      </c>
      <c r="N34" s="146"/>
      <c r="O34" s="146"/>
      <c r="P34" s="146"/>
      <c r="Q34" s="146"/>
      <c r="R34" s="146"/>
      <c r="S34" s="146"/>
      <c r="T34" s="146"/>
      <c r="U34" s="146"/>
      <c r="V34" s="146"/>
      <c r="W34" s="146"/>
      <c r="X34" s="146"/>
      <c r="AA34" s="147"/>
      <c r="AB34" s="147"/>
      <c r="AC34" s="147"/>
      <c r="AD34" s="147"/>
      <c r="AE34" s="147"/>
      <c r="AF34" s="147"/>
      <c r="AG34" s="147"/>
      <c r="AH34" s="147"/>
      <c r="AI34" s="147"/>
      <c r="AJ34" s="147"/>
      <c r="AK34" s="147"/>
    </row>
    <row r="35" spans="2:37" x14ac:dyDescent="0.25">
      <c r="B35" s="7" t="s">
        <v>42</v>
      </c>
      <c r="C35" s="148">
        <v>1.02</v>
      </c>
      <c r="D35" s="148">
        <v>1.02</v>
      </c>
      <c r="E35" s="148">
        <v>1.02</v>
      </c>
      <c r="F35" s="148">
        <v>1.02</v>
      </c>
      <c r="G35" s="148">
        <v>1.1299999999999999</v>
      </c>
      <c r="H35" s="148">
        <v>1.22</v>
      </c>
      <c r="I35" s="148">
        <v>1.26</v>
      </c>
      <c r="J35" s="148">
        <v>1.1599999999999999</v>
      </c>
      <c r="K35" s="148">
        <v>1.2</v>
      </c>
      <c r="L35" s="148">
        <v>1.23</v>
      </c>
      <c r="M35" s="148">
        <v>1.26</v>
      </c>
      <c r="N35" s="146"/>
      <c r="O35" s="146"/>
      <c r="P35" s="146"/>
      <c r="Q35" s="146"/>
      <c r="R35" s="146"/>
      <c r="S35" s="146"/>
      <c r="T35" s="146"/>
      <c r="U35" s="146"/>
      <c r="V35" s="146"/>
      <c r="W35" s="146"/>
      <c r="X35" s="146"/>
      <c r="AA35" s="147"/>
      <c r="AB35" s="147"/>
      <c r="AC35" s="147"/>
      <c r="AD35" s="147"/>
      <c r="AE35" s="147"/>
      <c r="AF35" s="147"/>
      <c r="AG35" s="147"/>
      <c r="AH35" s="147"/>
      <c r="AI35" s="147"/>
      <c r="AJ35" s="147"/>
      <c r="AK35" s="147"/>
    </row>
    <row r="36" spans="2:37" x14ac:dyDescent="0.25">
      <c r="B36" s="7" t="s">
        <v>43</v>
      </c>
      <c r="C36" s="148">
        <v>1.35</v>
      </c>
      <c r="D36" s="148">
        <v>1.36</v>
      </c>
      <c r="E36" s="148">
        <v>1.36</v>
      </c>
      <c r="F36" s="148">
        <v>1.41</v>
      </c>
      <c r="G36" s="148">
        <v>1.29</v>
      </c>
      <c r="H36" s="148">
        <v>1.26</v>
      </c>
      <c r="I36" s="148">
        <v>1.28</v>
      </c>
      <c r="J36" s="148">
        <v>1.21</v>
      </c>
      <c r="K36" s="148">
        <v>1.24</v>
      </c>
      <c r="L36" s="148">
        <v>1.27</v>
      </c>
      <c r="M36" s="148">
        <v>1.28</v>
      </c>
      <c r="N36" s="146"/>
      <c r="O36" s="146"/>
      <c r="P36" s="146"/>
      <c r="Q36" s="146"/>
      <c r="R36" s="146"/>
      <c r="S36" s="146"/>
      <c r="T36" s="146"/>
      <c r="U36" s="146"/>
      <c r="V36" s="146"/>
      <c r="W36" s="146"/>
      <c r="X36" s="146"/>
      <c r="AA36" s="147"/>
      <c r="AB36" s="147"/>
      <c r="AC36" s="147"/>
      <c r="AD36" s="147"/>
      <c r="AE36" s="147"/>
      <c r="AF36" s="147"/>
      <c r="AG36" s="147"/>
      <c r="AH36" s="147"/>
      <c r="AI36" s="147"/>
      <c r="AJ36" s="147"/>
      <c r="AK36" s="147"/>
    </row>
    <row r="37" spans="2:37" x14ac:dyDescent="0.25">
      <c r="B37" s="7" t="s">
        <v>44</v>
      </c>
      <c r="C37" s="148">
        <v>1.39</v>
      </c>
      <c r="D37" s="148">
        <v>1.4</v>
      </c>
      <c r="E37" s="148">
        <v>1.4</v>
      </c>
      <c r="F37" s="148">
        <v>1.47</v>
      </c>
      <c r="G37" s="148">
        <v>1.29</v>
      </c>
      <c r="H37" s="148">
        <v>1.24</v>
      </c>
      <c r="I37" s="148">
        <v>1.24</v>
      </c>
      <c r="J37" s="148">
        <v>1.19</v>
      </c>
      <c r="K37" s="148">
        <v>1.22</v>
      </c>
      <c r="L37" s="148">
        <v>1.24</v>
      </c>
      <c r="M37" s="148">
        <v>1.24</v>
      </c>
      <c r="N37" s="146"/>
      <c r="O37" s="146"/>
      <c r="P37" s="146"/>
      <c r="Q37" s="146"/>
      <c r="R37" s="146"/>
      <c r="S37" s="146"/>
      <c r="T37" s="146"/>
      <c r="U37" s="146"/>
      <c r="V37" s="146"/>
      <c r="W37" s="146"/>
      <c r="X37" s="146"/>
      <c r="AA37" s="147"/>
      <c r="AB37" s="147"/>
      <c r="AC37" s="147"/>
      <c r="AD37" s="147"/>
      <c r="AE37" s="147"/>
      <c r="AF37" s="147"/>
      <c r="AG37" s="147"/>
      <c r="AH37" s="147"/>
      <c r="AI37" s="147"/>
      <c r="AJ37" s="147"/>
      <c r="AK37" s="147"/>
    </row>
    <row r="38" spans="2:37" x14ac:dyDescent="0.25">
      <c r="B38" s="7" t="s">
        <v>45</v>
      </c>
      <c r="C38" s="148">
        <v>0.95</v>
      </c>
      <c r="D38" s="148">
        <v>0.95</v>
      </c>
      <c r="E38" s="148">
        <v>0.95</v>
      </c>
      <c r="F38" s="148">
        <v>0.94</v>
      </c>
      <c r="G38" s="148">
        <v>0.93</v>
      </c>
      <c r="H38" s="148">
        <v>0.92</v>
      </c>
      <c r="I38" s="148">
        <v>0.91</v>
      </c>
      <c r="J38" s="148">
        <v>0.94</v>
      </c>
      <c r="K38" s="148">
        <v>0.93</v>
      </c>
      <c r="L38" s="148">
        <v>0.92</v>
      </c>
      <c r="M38" s="148">
        <v>0.91</v>
      </c>
      <c r="N38" s="146"/>
      <c r="O38" s="146"/>
      <c r="P38" s="146"/>
      <c r="Q38" s="146"/>
      <c r="R38" s="146"/>
      <c r="S38" s="146"/>
      <c r="T38" s="146"/>
      <c r="U38" s="146"/>
      <c r="V38" s="146"/>
      <c r="W38" s="146"/>
      <c r="X38" s="146"/>
      <c r="AA38" s="147"/>
      <c r="AB38" s="147"/>
      <c r="AC38" s="147"/>
      <c r="AD38" s="147"/>
      <c r="AE38" s="147"/>
      <c r="AF38" s="147"/>
      <c r="AG38" s="147"/>
      <c r="AH38" s="147"/>
      <c r="AI38" s="147"/>
      <c r="AJ38" s="147"/>
      <c r="AK38" s="147"/>
    </row>
    <row r="39" spans="2:37" x14ac:dyDescent="0.25">
      <c r="B39" s="7" t="s">
        <v>46</v>
      </c>
      <c r="C39" s="148">
        <v>0.95</v>
      </c>
      <c r="D39" s="148">
        <v>0.95</v>
      </c>
      <c r="E39" s="148">
        <v>0.95</v>
      </c>
      <c r="F39" s="148">
        <v>0.94</v>
      </c>
      <c r="G39" s="148">
        <v>0.95</v>
      </c>
      <c r="H39" s="148">
        <v>0.95</v>
      </c>
      <c r="I39" s="148">
        <v>0.94</v>
      </c>
      <c r="J39" s="148">
        <v>0.96</v>
      </c>
      <c r="K39" s="148">
        <v>0.95</v>
      </c>
      <c r="L39" s="148">
        <v>0.95</v>
      </c>
      <c r="M39" s="148">
        <v>0.94</v>
      </c>
      <c r="N39" s="146"/>
      <c r="O39" s="146"/>
      <c r="P39" s="146"/>
      <c r="Q39" s="146"/>
      <c r="R39" s="146"/>
      <c r="S39" s="146"/>
      <c r="T39" s="146"/>
      <c r="U39" s="146"/>
      <c r="V39" s="146"/>
      <c r="W39" s="146"/>
      <c r="X39" s="146"/>
      <c r="AA39" s="147"/>
      <c r="AB39" s="147"/>
      <c r="AC39" s="147"/>
      <c r="AD39" s="147"/>
      <c r="AE39" s="147"/>
      <c r="AF39" s="147"/>
      <c r="AG39" s="147"/>
      <c r="AH39" s="147"/>
      <c r="AI39" s="147"/>
      <c r="AJ39" s="147"/>
      <c r="AK39" s="147"/>
    </row>
    <row r="40" spans="2:37" x14ac:dyDescent="0.25">
      <c r="B40" s="7" t="s">
        <v>47</v>
      </c>
      <c r="C40" s="148">
        <v>0.95</v>
      </c>
      <c r="D40" s="148">
        <v>0.95</v>
      </c>
      <c r="E40" s="148">
        <v>0.95</v>
      </c>
      <c r="F40" s="148">
        <v>0.94</v>
      </c>
      <c r="G40" s="148">
        <v>0.97</v>
      </c>
      <c r="H40" s="148">
        <v>0.98</v>
      </c>
      <c r="I40" s="148">
        <v>0.98</v>
      </c>
      <c r="J40" s="148">
        <v>0.98</v>
      </c>
      <c r="K40" s="148">
        <v>0.98</v>
      </c>
      <c r="L40" s="148">
        <v>0.98</v>
      </c>
      <c r="M40" s="148">
        <v>0.98</v>
      </c>
      <c r="N40" s="146"/>
      <c r="O40" s="146"/>
      <c r="P40" s="146"/>
      <c r="Q40" s="146"/>
      <c r="R40" s="146"/>
      <c r="S40" s="146"/>
      <c r="T40" s="146"/>
      <c r="U40" s="146"/>
      <c r="V40" s="146"/>
      <c r="W40" s="146"/>
      <c r="X40" s="146"/>
      <c r="AA40" s="147"/>
      <c r="AB40" s="147"/>
      <c r="AC40" s="147"/>
      <c r="AD40" s="147"/>
      <c r="AE40" s="147"/>
      <c r="AF40" s="147"/>
      <c r="AG40" s="147"/>
      <c r="AH40" s="147"/>
      <c r="AI40" s="147"/>
      <c r="AJ40" s="147"/>
      <c r="AK40" s="147"/>
    </row>
    <row r="41" spans="2:37" x14ac:dyDescent="0.25">
      <c r="B41" s="7" t="s">
        <v>48</v>
      </c>
      <c r="C41" s="148">
        <v>0.95</v>
      </c>
      <c r="D41" s="148">
        <v>0.95</v>
      </c>
      <c r="E41" s="148">
        <v>0.95</v>
      </c>
      <c r="F41" s="148">
        <v>0.94</v>
      </c>
      <c r="G41" s="148">
        <v>0.98</v>
      </c>
      <c r="H41" s="148">
        <v>0.99</v>
      </c>
      <c r="I41" s="148">
        <v>0.99</v>
      </c>
      <c r="J41" s="148">
        <v>0.99</v>
      </c>
      <c r="K41" s="148">
        <v>0.99</v>
      </c>
      <c r="L41" s="148">
        <v>0.99</v>
      </c>
      <c r="M41" s="148">
        <v>0.99</v>
      </c>
      <c r="N41" s="146"/>
      <c r="O41" s="146"/>
      <c r="P41" s="146"/>
      <c r="Q41" s="146"/>
      <c r="R41" s="146"/>
      <c r="S41" s="146"/>
      <c r="T41" s="146"/>
      <c r="U41" s="146"/>
      <c r="V41" s="146"/>
      <c r="W41" s="146"/>
      <c r="X41" s="146"/>
      <c r="AA41" s="147"/>
      <c r="AB41" s="147"/>
      <c r="AC41" s="147"/>
      <c r="AD41" s="147"/>
      <c r="AE41" s="147"/>
      <c r="AF41" s="147"/>
      <c r="AG41" s="147"/>
      <c r="AH41" s="147"/>
      <c r="AI41" s="147"/>
      <c r="AJ41" s="147"/>
      <c r="AK41" s="147"/>
    </row>
    <row r="42" spans="2:37" x14ac:dyDescent="0.25">
      <c r="B42" s="7" t="s">
        <v>49</v>
      </c>
      <c r="C42" s="148">
        <v>0.96</v>
      </c>
      <c r="D42" s="148">
        <v>0.96</v>
      </c>
      <c r="E42" s="148">
        <v>0.96</v>
      </c>
      <c r="F42" s="148">
        <v>0.95</v>
      </c>
      <c r="G42" s="148">
        <v>1.02</v>
      </c>
      <c r="H42" s="148">
        <v>1.06</v>
      </c>
      <c r="I42" s="148">
        <v>1.08</v>
      </c>
      <c r="J42" s="148">
        <v>1.04</v>
      </c>
      <c r="K42" s="148">
        <v>1.06</v>
      </c>
      <c r="L42" s="148">
        <v>1.07</v>
      </c>
      <c r="M42" s="148">
        <v>1.08</v>
      </c>
      <c r="N42" s="146"/>
      <c r="O42" s="146"/>
      <c r="P42" s="146"/>
      <c r="Q42" s="146"/>
      <c r="R42" s="146"/>
      <c r="S42" s="146"/>
      <c r="T42" s="146"/>
      <c r="U42" s="146"/>
      <c r="V42" s="146"/>
      <c r="W42" s="146"/>
      <c r="X42" s="146"/>
      <c r="AA42" s="147"/>
      <c r="AB42" s="147"/>
      <c r="AC42" s="147"/>
      <c r="AD42" s="147"/>
      <c r="AE42" s="147"/>
      <c r="AF42" s="147"/>
      <c r="AG42" s="147"/>
      <c r="AH42" s="147"/>
      <c r="AI42" s="147"/>
      <c r="AJ42" s="147"/>
      <c r="AK42" s="147"/>
    </row>
    <row r="43" spans="2:37" x14ac:dyDescent="0.25">
      <c r="B43" s="7" t="s">
        <v>50</v>
      </c>
      <c r="C43" s="148">
        <v>1.1499999999999999</v>
      </c>
      <c r="D43" s="148">
        <v>1.1599999999999999</v>
      </c>
      <c r="E43" s="148">
        <v>1.1599999999999999</v>
      </c>
      <c r="F43" s="148">
        <v>1.19</v>
      </c>
      <c r="G43" s="148">
        <v>1.08</v>
      </c>
      <c r="H43" s="148">
        <v>1.03</v>
      </c>
      <c r="I43" s="148">
        <v>1.02</v>
      </c>
      <c r="J43" s="148">
        <v>1.03</v>
      </c>
      <c r="K43" s="148">
        <v>1.03</v>
      </c>
      <c r="L43" s="148">
        <v>1.03</v>
      </c>
      <c r="M43" s="148">
        <v>1.02</v>
      </c>
      <c r="N43" s="146"/>
      <c r="O43" s="146"/>
      <c r="P43" s="146"/>
      <c r="Q43" s="146"/>
      <c r="R43" s="146"/>
      <c r="S43" s="146"/>
      <c r="T43" s="146"/>
      <c r="U43" s="146"/>
      <c r="V43" s="146"/>
      <c r="W43" s="146"/>
      <c r="X43" s="146"/>
      <c r="AA43" s="147"/>
      <c r="AB43" s="147"/>
      <c r="AC43" s="147"/>
      <c r="AD43" s="147"/>
      <c r="AE43" s="147"/>
      <c r="AF43" s="147"/>
      <c r="AG43" s="147"/>
      <c r="AH43" s="147"/>
      <c r="AI43" s="147"/>
      <c r="AJ43" s="147"/>
      <c r="AK43" s="147"/>
    </row>
    <row r="44" spans="2:37" x14ac:dyDescent="0.25">
      <c r="B44" s="7" t="s">
        <v>51</v>
      </c>
      <c r="C44" s="148">
        <v>1.01</v>
      </c>
      <c r="D44" s="148">
        <v>1.02</v>
      </c>
      <c r="E44" s="148">
        <v>1.02</v>
      </c>
      <c r="F44" s="148">
        <v>1.02</v>
      </c>
      <c r="G44" s="148">
        <v>0.94</v>
      </c>
      <c r="H44" s="148">
        <v>0.88</v>
      </c>
      <c r="I44" s="148">
        <v>0.85</v>
      </c>
      <c r="J44" s="148">
        <v>0.91</v>
      </c>
      <c r="K44" s="148">
        <v>0.89</v>
      </c>
      <c r="L44" s="148">
        <v>0.87</v>
      </c>
      <c r="M44" s="148">
        <v>0.85</v>
      </c>
      <c r="N44" s="146"/>
      <c r="O44" s="146"/>
      <c r="P44" s="146"/>
      <c r="Q44" s="146"/>
      <c r="R44" s="146"/>
      <c r="S44" s="146"/>
      <c r="T44" s="146"/>
      <c r="U44" s="146"/>
      <c r="V44" s="146"/>
      <c r="W44" s="146"/>
      <c r="X44" s="146"/>
      <c r="AA44" s="147"/>
      <c r="AB44" s="147"/>
      <c r="AC44" s="147"/>
      <c r="AD44" s="147"/>
      <c r="AE44" s="147"/>
      <c r="AF44" s="147"/>
      <c r="AG44" s="147"/>
      <c r="AH44" s="147"/>
      <c r="AI44" s="147"/>
      <c r="AJ44" s="147"/>
      <c r="AK44" s="147"/>
    </row>
    <row r="45" spans="2:37" x14ac:dyDescent="0.25">
      <c r="B45" s="7" t="s">
        <v>52</v>
      </c>
      <c r="C45" s="148">
        <v>1.1499999999999999</v>
      </c>
      <c r="D45" s="148">
        <v>1.1599999999999999</v>
      </c>
      <c r="E45" s="148">
        <v>1.1599999999999999</v>
      </c>
      <c r="F45" s="148">
        <v>1.19</v>
      </c>
      <c r="G45" s="148">
        <v>1.08</v>
      </c>
      <c r="H45" s="148">
        <v>1.03</v>
      </c>
      <c r="I45" s="148">
        <v>1.01</v>
      </c>
      <c r="J45" s="148">
        <v>1.03</v>
      </c>
      <c r="K45" s="148">
        <v>1.03</v>
      </c>
      <c r="L45" s="148">
        <v>1.03</v>
      </c>
      <c r="M45" s="148">
        <v>1.02</v>
      </c>
      <c r="N45" s="146"/>
      <c r="O45" s="146"/>
      <c r="P45" s="146"/>
      <c r="Q45" s="146"/>
      <c r="R45" s="146"/>
      <c r="S45" s="146"/>
      <c r="T45" s="146"/>
      <c r="U45" s="146"/>
      <c r="V45" s="146"/>
      <c r="W45" s="146"/>
      <c r="X45" s="146"/>
      <c r="AA45" s="147"/>
      <c r="AB45" s="147"/>
      <c r="AC45" s="147"/>
      <c r="AD45" s="147"/>
      <c r="AE45" s="147"/>
      <c r="AF45" s="147"/>
      <c r="AG45" s="147"/>
      <c r="AH45" s="147"/>
      <c r="AI45" s="147"/>
      <c r="AJ45" s="147"/>
      <c r="AK45" s="147"/>
    </row>
    <row r="46" spans="2:37" x14ac:dyDescent="0.25">
      <c r="B46" s="7" t="s">
        <v>53</v>
      </c>
      <c r="C46" s="148">
        <v>0.98</v>
      </c>
      <c r="D46" s="148">
        <v>0.98</v>
      </c>
      <c r="E46" s="148">
        <v>0.98</v>
      </c>
      <c r="F46" s="148">
        <v>0.98</v>
      </c>
      <c r="G46" s="148">
        <v>0.95</v>
      </c>
      <c r="H46" s="148">
        <v>0.93</v>
      </c>
      <c r="I46" s="148">
        <v>0.92</v>
      </c>
      <c r="J46" s="148">
        <v>0.95</v>
      </c>
      <c r="K46" s="148">
        <v>0.94</v>
      </c>
      <c r="L46" s="148">
        <v>0.93</v>
      </c>
      <c r="M46" s="148">
        <v>0.92</v>
      </c>
      <c r="N46" s="146"/>
      <c r="O46" s="146"/>
      <c r="P46" s="146"/>
      <c r="Q46" s="146"/>
      <c r="R46" s="146"/>
      <c r="S46" s="146"/>
      <c r="T46" s="146"/>
      <c r="U46" s="146"/>
      <c r="V46" s="146"/>
      <c r="W46" s="146"/>
      <c r="X46" s="146"/>
      <c r="AA46" s="147"/>
      <c r="AB46" s="147"/>
      <c r="AC46" s="147"/>
      <c r="AD46" s="147"/>
      <c r="AE46" s="147"/>
      <c r="AF46" s="147"/>
      <c r="AG46" s="147"/>
      <c r="AH46" s="147"/>
      <c r="AI46" s="147"/>
      <c r="AJ46" s="147"/>
      <c r="AK46" s="147"/>
    </row>
    <row r="47" spans="2:37" x14ac:dyDescent="0.25">
      <c r="B47" s="7" t="s">
        <v>54</v>
      </c>
      <c r="C47" s="148">
        <v>0.98</v>
      </c>
      <c r="D47" s="148">
        <v>0.98</v>
      </c>
      <c r="E47" s="148">
        <v>0.98</v>
      </c>
      <c r="F47" s="148">
        <v>0.98</v>
      </c>
      <c r="G47" s="148">
        <v>0.91</v>
      </c>
      <c r="H47" s="148">
        <v>0.86</v>
      </c>
      <c r="I47" s="148">
        <v>0.84</v>
      </c>
      <c r="J47" s="148">
        <v>0.9</v>
      </c>
      <c r="K47" s="148">
        <v>0.87</v>
      </c>
      <c r="L47" s="148">
        <v>0.86</v>
      </c>
      <c r="M47" s="148">
        <v>0.83</v>
      </c>
      <c r="N47" s="146"/>
      <c r="O47" s="146"/>
      <c r="P47" s="146"/>
      <c r="Q47" s="146"/>
      <c r="R47" s="146"/>
      <c r="S47" s="146"/>
      <c r="T47" s="146"/>
      <c r="U47" s="146"/>
      <c r="V47" s="146"/>
      <c r="W47" s="146"/>
      <c r="X47" s="146"/>
      <c r="AA47" s="147"/>
      <c r="AB47" s="147"/>
      <c r="AC47" s="147"/>
      <c r="AD47" s="147"/>
      <c r="AE47" s="147"/>
      <c r="AF47" s="147"/>
      <c r="AG47" s="147"/>
      <c r="AH47" s="147"/>
      <c r="AI47" s="147"/>
      <c r="AJ47" s="147"/>
      <c r="AK47" s="147"/>
    </row>
    <row r="48" spans="2:37" x14ac:dyDescent="0.25">
      <c r="B48" s="7" t="s">
        <v>55</v>
      </c>
      <c r="C48" s="148">
        <v>0.98</v>
      </c>
      <c r="D48" s="148">
        <v>0.98</v>
      </c>
      <c r="E48" s="148">
        <v>0.98</v>
      </c>
      <c r="F48" s="148">
        <v>0.98</v>
      </c>
      <c r="G48" s="148">
        <v>0.93</v>
      </c>
      <c r="H48" s="148">
        <v>0.89</v>
      </c>
      <c r="I48" s="148">
        <v>0.87</v>
      </c>
      <c r="J48" s="148">
        <v>0.92</v>
      </c>
      <c r="K48" s="148">
        <v>0.9</v>
      </c>
      <c r="L48" s="148">
        <v>0.89</v>
      </c>
      <c r="M48" s="148">
        <v>0.87</v>
      </c>
      <c r="N48" s="146"/>
      <c r="O48" s="146"/>
      <c r="P48" s="146"/>
      <c r="Q48" s="146"/>
      <c r="R48" s="146"/>
      <c r="S48" s="146"/>
      <c r="T48" s="146"/>
      <c r="U48" s="146"/>
      <c r="V48" s="146"/>
      <c r="W48" s="146"/>
      <c r="X48" s="146"/>
      <c r="AA48" s="147"/>
      <c r="AB48" s="147"/>
      <c r="AC48" s="147"/>
      <c r="AD48" s="147"/>
      <c r="AE48" s="147"/>
      <c r="AF48" s="147"/>
      <c r="AG48" s="147"/>
      <c r="AH48" s="147"/>
      <c r="AI48" s="147"/>
      <c r="AJ48" s="147"/>
      <c r="AK48" s="147"/>
    </row>
    <row r="49" spans="2:37" x14ac:dyDescent="0.25">
      <c r="B49" s="7" t="s">
        <v>56</v>
      </c>
      <c r="C49" s="148">
        <v>1.1499999999999999</v>
      </c>
      <c r="D49" s="148">
        <v>1.1599999999999999</v>
      </c>
      <c r="E49" s="148">
        <v>1.1599999999999999</v>
      </c>
      <c r="F49" s="148">
        <v>1.19</v>
      </c>
      <c r="G49" s="148">
        <v>1.08</v>
      </c>
      <c r="H49" s="148">
        <v>1.04</v>
      </c>
      <c r="I49" s="148">
        <v>1.02</v>
      </c>
      <c r="J49" s="148">
        <v>1.03</v>
      </c>
      <c r="K49" s="148">
        <v>1.03</v>
      </c>
      <c r="L49" s="148">
        <v>1.04</v>
      </c>
      <c r="M49" s="148">
        <v>1.03</v>
      </c>
      <c r="N49" s="146"/>
      <c r="O49" s="146"/>
      <c r="P49" s="146"/>
      <c r="Q49" s="146"/>
      <c r="R49" s="146"/>
      <c r="S49" s="146"/>
      <c r="T49" s="146"/>
      <c r="U49" s="146"/>
      <c r="V49" s="146"/>
      <c r="W49" s="146"/>
      <c r="X49" s="146"/>
      <c r="AA49" s="147"/>
      <c r="AB49" s="147"/>
      <c r="AC49" s="147"/>
      <c r="AD49" s="147"/>
      <c r="AE49" s="147"/>
      <c r="AF49" s="147"/>
      <c r="AG49" s="147"/>
      <c r="AH49" s="147"/>
      <c r="AI49" s="147"/>
      <c r="AJ49" s="147"/>
      <c r="AK49" s="147"/>
    </row>
    <row r="50" spans="2:37" x14ac:dyDescent="0.25">
      <c r="B50" s="7" t="s">
        <v>57</v>
      </c>
      <c r="C50" s="148">
        <v>0.98</v>
      </c>
      <c r="D50" s="148">
        <v>0.98</v>
      </c>
      <c r="E50" s="148">
        <v>0.98</v>
      </c>
      <c r="F50" s="148">
        <v>0.98</v>
      </c>
      <c r="G50" s="148">
        <v>0.94</v>
      </c>
      <c r="H50" s="148">
        <v>0.91</v>
      </c>
      <c r="I50" s="148">
        <v>0.89</v>
      </c>
      <c r="J50" s="148">
        <v>0.93</v>
      </c>
      <c r="K50" s="148">
        <v>0.91</v>
      </c>
      <c r="L50" s="148">
        <v>0.9</v>
      </c>
      <c r="M50" s="148">
        <v>0.89</v>
      </c>
      <c r="N50" s="146"/>
      <c r="O50" s="146"/>
      <c r="P50" s="146"/>
      <c r="Q50" s="146"/>
      <c r="R50" s="146"/>
      <c r="S50" s="146"/>
      <c r="T50" s="146"/>
      <c r="U50" s="146"/>
      <c r="V50" s="146"/>
      <c r="W50" s="146"/>
      <c r="X50" s="146"/>
      <c r="AA50" s="147"/>
      <c r="AB50" s="147"/>
      <c r="AC50" s="147"/>
      <c r="AD50" s="147"/>
      <c r="AE50" s="147"/>
      <c r="AF50" s="147"/>
      <c r="AG50" s="147"/>
      <c r="AH50" s="147"/>
      <c r="AI50" s="147"/>
      <c r="AJ50" s="147"/>
      <c r="AK50" s="147"/>
    </row>
    <row r="51" spans="2:37" x14ac:dyDescent="0.25">
      <c r="B51" s="7" t="s">
        <v>58</v>
      </c>
      <c r="C51" s="148">
        <v>0.98</v>
      </c>
      <c r="D51" s="148">
        <v>0.98</v>
      </c>
      <c r="E51" s="148">
        <v>0.98</v>
      </c>
      <c r="F51" s="148">
        <v>0.98</v>
      </c>
      <c r="G51" s="148">
        <v>0.94</v>
      </c>
      <c r="H51" s="148">
        <v>0.91</v>
      </c>
      <c r="I51" s="148">
        <v>0.89</v>
      </c>
      <c r="J51" s="148">
        <v>0.93</v>
      </c>
      <c r="K51" s="148">
        <v>0.91</v>
      </c>
      <c r="L51" s="148">
        <v>0.9</v>
      </c>
      <c r="M51" s="148">
        <v>0.89</v>
      </c>
      <c r="N51" s="146"/>
      <c r="O51" s="146"/>
      <c r="P51" s="146"/>
      <c r="Q51" s="146"/>
      <c r="R51" s="146"/>
      <c r="S51" s="146"/>
      <c r="T51" s="146"/>
      <c r="U51" s="146"/>
      <c r="V51" s="146"/>
      <c r="W51" s="146"/>
      <c r="X51" s="146"/>
      <c r="AA51" s="147"/>
      <c r="AB51" s="147"/>
      <c r="AC51" s="147"/>
      <c r="AD51" s="147"/>
      <c r="AE51" s="147"/>
      <c r="AF51" s="147"/>
      <c r="AG51" s="147"/>
      <c r="AH51" s="147"/>
      <c r="AI51" s="147"/>
      <c r="AJ51" s="147"/>
      <c r="AK51" s="147"/>
    </row>
    <row r="52" spans="2:37" x14ac:dyDescent="0.25">
      <c r="B52" s="7" t="s">
        <v>59</v>
      </c>
      <c r="C52" s="148">
        <v>1.1000000000000001</v>
      </c>
      <c r="D52" s="148">
        <v>1.1000000000000001</v>
      </c>
      <c r="E52" s="148">
        <v>1.1000000000000001</v>
      </c>
      <c r="F52" s="148">
        <v>1.1200000000000001</v>
      </c>
      <c r="G52" s="148">
        <v>1.02</v>
      </c>
      <c r="H52" s="148">
        <v>0.96</v>
      </c>
      <c r="I52" s="148">
        <v>0.94</v>
      </c>
      <c r="J52" s="148">
        <v>0.97</v>
      </c>
      <c r="K52" s="148">
        <v>0.96</v>
      </c>
      <c r="L52" s="148">
        <v>0.96</v>
      </c>
      <c r="M52" s="148">
        <v>0.94</v>
      </c>
      <c r="N52" s="146"/>
      <c r="O52" s="146"/>
      <c r="P52" s="146"/>
      <c r="Q52" s="146"/>
      <c r="R52" s="146"/>
      <c r="S52" s="146"/>
      <c r="T52" s="146"/>
      <c r="U52" s="146"/>
      <c r="V52" s="146"/>
      <c r="W52" s="146"/>
      <c r="X52" s="146"/>
      <c r="AA52" s="147"/>
      <c r="AB52" s="147"/>
      <c r="AC52" s="147"/>
      <c r="AD52" s="147"/>
      <c r="AE52" s="147"/>
      <c r="AF52" s="147"/>
      <c r="AG52" s="147"/>
      <c r="AH52" s="147"/>
      <c r="AI52" s="147"/>
      <c r="AJ52" s="147"/>
      <c r="AK52" s="147"/>
    </row>
    <row r="53" spans="2:37" x14ac:dyDescent="0.25">
      <c r="B53" s="7" t="s">
        <v>60</v>
      </c>
      <c r="C53" s="149">
        <v>0.98</v>
      </c>
      <c r="D53" s="149">
        <v>0.98</v>
      </c>
      <c r="E53" s="149">
        <v>0.98</v>
      </c>
      <c r="F53" s="149">
        <v>0.98</v>
      </c>
      <c r="G53" s="149">
        <v>0.94</v>
      </c>
      <c r="H53" s="149">
        <v>0.91</v>
      </c>
      <c r="I53" s="149">
        <v>0.89</v>
      </c>
      <c r="J53" s="149">
        <v>0.93</v>
      </c>
      <c r="K53" s="149">
        <v>0.91</v>
      </c>
      <c r="L53" s="149">
        <v>0.9</v>
      </c>
      <c r="M53" s="149">
        <v>0.89</v>
      </c>
      <c r="N53" s="146"/>
      <c r="O53" s="146"/>
      <c r="P53" s="146"/>
      <c r="Q53" s="146"/>
      <c r="R53" s="146"/>
      <c r="S53" s="146"/>
      <c r="T53" s="146"/>
      <c r="U53" s="146"/>
      <c r="V53" s="146"/>
      <c r="W53" s="146"/>
      <c r="X53" s="146"/>
      <c r="AA53" s="147"/>
      <c r="AB53" s="147"/>
      <c r="AC53" s="147"/>
      <c r="AD53" s="147"/>
      <c r="AE53" s="147"/>
      <c r="AF53" s="147"/>
      <c r="AG53" s="147"/>
      <c r="AH53" s="147"/>
      <c r="AI53" s="147"/>
      <c r="AJ53" s="147"/>
      <c r="AK53" s="147"/>
    </row>
    <row r="54" spans="2:37" x14ac:dyDescent="0.25">
      <c r="B54" s="7" t="s">
        <v>61</v>
      </c>
      <c r="C54" s="149">
        <v>1.02</v>
      </c>
      <c r="D54" s="149">
        <v>1.02</v>
      </c>
      <c r="E54" s="149">
        <v>1.02</v>
      </c>
      <c r="F54" s="149">
        <v>1.03</v>
      </c>
      <c r="G54" s="149">
        <v>0.96</v>
      </c>
      <c r="H54" s="149">
        <v>0.91</v>
      </c>
      <c r="I54" s="149">
        <v>0.89</v>
      </c>
      <c r="J54" s="149">
        <v>0.93</v>
      </c>
      <c r="K54" s="149">
        <v>0.92</v>
      </c>
      <c r="L54" s="149">
        <v>0.91</v>
      </c>
      <c r="M54" s="149">
        <v>0.89</v>
      </c>
      <c r="N54" s="146"/>
      <c r="O54" s="146"/>
      <c r="P54" s="146"/>
      <c r="Q54" s="146"/>
      <c r="R54" s="146"/>
      <c r="S54" s="146"/>
      <c r="T54" s="146"/>
      <c r="U54" s="146"/>
      <c r="V54" s="146"/>
      <c r="W54" s="146"/>
      <c r="X54" s="146"/>
      <c r="AA54" s="147"/>
      <c r="AB54" s="147"/>
      <c r="AC54" s="147"/>
      <c r="AD54" s="147"/>
      <c r="AE54" s="147"/>
      <c r="AF54" s="147"/>
      <c r="AG54" s="147"/>
      <c r="AH54" s="147"/>
      <c r="AI54" s="147"/>
      <c r="AJ54" s="147"/>
      <c r="AK54" s="147"/>
    </row>
    <row r="55" spans="2:37" x14ac:dyDescent="0.25">
      <c r="B55" s="7" t="s">
        <v>62</v>
      </c>
      <c r="C55" s="149">
        <v>1.1499999999999999</v>
      </c>
      <c r="D55" s="149">
        <v>1.1599999999999999</v>
      </c>
      <c r="E55" s="149">
        <v>1.1599999999999999</v>
      </c>
      <c r="F55" s="149">
        <v>1.19</v>
      </c>
      <c r="G55" s="149">
        <v>1.08</v>
      </c>
      <c r="H55" s="149">
        <v>1.04</v>
      </c>
      <c r="I55" s="149">
        <v>1.02</v>
      </c>
      <c r="J55" s="149">
        <v>1.03</v>
      </c>
      <c r="K55" s="149">
        <v>1.04</v>
      </c>
      <c r="L55" s="149">
        <v>1.04</v>
      </c>
      <c r="M55" s="149">
        <v>1.03</v>
      </c>
      <c r="N55" s="146"/>
      <c r="O55" s="146"/>
      <c r="P55" s="146"/>
      <c r="Q55" s="146"/>
      <c r="R55" s="146"/>
      <c r="S55" s="146"/>
      <c r="T55" s="146"/>
      <c r="U55" s="146"/>
      <c r="V55" s="146"/>
      <c r="W55" s="146"/>
      <c r="X55" s="146"/>
      <c r="AA55" s="147"/>
      <c r="AB55" s="147"/>
      <c r="AC55" s="147"/>
      <c r="AD55" s="147"/>
      <c r="AE55" s="147"/>
      <c r="AF55" s="147"/>
      <c r="AG55" s="147"/>
      <c r="AH55" s="147"/>
      <c r="AI55" s="147"/>
      <c r="AJ55" s="147"/>
      <c r="AK55" s="147"/>
    </row>
    <row r="56" spans="2:37" x14ac:dyDescent="0.25">
      <c r="B56" s="7" t="s">
        <v>63</v>
      </c>
      <c r="C56" s="149">
        <v>1.01</v>
      </c>
      <c r="D56" s="149">
        <v>1.02</v>
      </c>
      <c r="E56" s="149">
        <v>1.02</v>
      </c>
      <c r="F56" s="149">
        <v>1.02</v>
      </c>
      <c r="G56" s="149">
        <v>0.94</v>
      </c>
      <c r="H56" s="149">
        <v>0.89</v>
      </c>
      <c r="I56" s="149">
        <v>0.86</v>
      </c>
      <c r="J56" s="149">
        <v>0.92</v>
      </c>
      <c r="K56" s="149">
        <v>0.89</v>
      </c>
      <c r="L56" s="149">
        <v>0.88</v>
      </c>
      <c r="M56" s="149">
        <v>0.86</v>
      </c>
      <c r="N56" s="146"/>
      <c r="O56" s="146"/>
      <c r="P56" s="146"/>
      <c r="Q56" s="146"/>
      <c r="R56" s="146"/>
      <c r="S56" s="146"/>
      <c r="T56" s="146"/>
      <c r="U56" s="146"/>
      <c r="V56" s="146"/>
      <c r="W56" s="146"/>
      <c r="X56" s="146"/>
      <c r="AA56" s="147"/>
      <c r="AB56" s="147"/>
      <c r="AC56" s="147"/>
      <c r="AD56" s="147"/>
      <c r="AE56" s="147"/>
      <c r="AF56" s="147"/>
      <c r="AG56" s="147"/>
      <c r="AH56" s="147"/>
      <c r="AI56" s="147"/>
      <c r="AJ56" s="147"/>
      <c r="AK56" s="147"/>
    </row>
    <row r="57" spans="2:37" x14ac:dyDescent="0.25">
      <c r="B57" s="7" t="s">
        <v>64</v>
      </c>
      <c r="C57" s="149">
        <v>1</v>
      </c>
      <c r="D57" s="149">
        <v>0.99</v>
      </c>
      <c r="E57" s="149">
        <v>0.99</v>
      </c>
      <c r="F57" s="149">
        <v>0.99</v>
      </c>
      <c r="G57" s="149">
        <v>1.01</v>
      </c>
      <c r="H57" s="149">
        <v>1.02</v>
      </c>
      <c r="I57" s="149">
        <v>1.03</v>
      </c>
      <c r="J57" s="149">
        <v>1.02</v>
      </c>
      <c r="K57" s="149">
        <v>1.02</v>
      </c>
      <c r="L57" s="149">
        <v>1.03</v>
      </c>
      <c r="M57" s="149">
        <v>1.03</v>
      </c>
      <c r="N57" s="146"/>
      <c r="O57" s="146"/>
      <c r="P57" s="146"/>
      <c r="Q57" s="146"/>
      <c r="R57" s="146"/>
      <c r="S57" s="146"/>
      <c r="T57" s="146"/>
      <c r="U57" s="146"/>
      <c r="V57" s="146"/>
      <c r="W57" s="146"/>
      <c r="X57" s="146"/>
      <c r="AA57" s="147"/>
      <c r="AB57" s="147"/>
      <c r="AC57" s="147"/>
      <c r="AD57" s="147"/>
      <c r="AE57" s="147"/>
      <c r="AF57" s="147"/>
      <c r="AG57" s="147"/>
      <c r="AH57" s="147"/>
      <c r="AI57" s="147"/>
      <c r="AJ57" s="147"/>
      <c r="AK57" s="147"/>
    </row>
    <row r="58" spans="2:37" x14ac:dyDescent="0.25">
      <c r="B58" s="7" t="s">
        <v>65</v>
      </c>
      <c r="C58" s="149">
        <v>1.03</v>
      </c>
      <c r="D58" s="149">
        <v>1.03</v>
      </c>
      <c r="E58" s="149">
        <v>1.03</v>
      </c>
      <c r="F58" s="149">
        <v>1.03</v>
      </c>
      <c r="G58" s="149">
        <v>0.99</v>
      </c>
      <c r="H58" s="149">
        <v>0.96</v>
      </c>
      <c r="I58" s="149">
        <v>0.94</v>
      </c>
      <c r="J58" s="149">
        <v>0.97</v>
      </c>
      <c r="K58" s="149">
        <v>0.96</v>
      </c>
      <c r="L58" s="149">
        <v>0.96</v>
      </c>
      <c r="M58" s="149">
        <v>0.94</v>
      </c>
      <c r="N58" s="146"/>
      <c r="O58" s="146"/>
      <c r="P58" s="146"/>
      <c r="Q58" s="146"/>
      <c r="R58" s="146"/>
      <c r="S58" s="146"/>
      <c r="T58" s="146"/>
      <c r="U58" s="146"/>
      <c r="V58" s="146"/>
      <c r="W58" s="146"/>
      <c r="X58" s="146"/>
      <c r="AA58" s="147"/>
      <c r="AB58" s="147"/>
      <c r="AC58" s="147"/>
      <c r="AD58" s="147"/>
      <c r="AE58" s="147"/>
      <c r="AF58" s="147"/>
      <c r="AG58" s="147"/>
      <c r="AH58" s="147"/>
      <c r="AI58" s="147"/>
      <c r="AJ58" s="147"/>
      <c r="AK58" s="147"/>
    </row>
    <row r="59" spans="2:37" x14ac:dyDescent="0.25">
      <c r="B59" s="7" t="s">
        <v>66</v>
      </c>
      <c r="C59" s="149">
        <v>0.99</v>
      </c>
      <c r="D59" s="149">
        <v>0.99</v>
      </c>
      <c r="E59" s="149">
        <v>0.99</v>
      </c>
      <c r="F59" s="149">
        <v>0.99</v>
      </c>
      <c r="G59" s="149">
        <v>0.96</v>
      </c>
      <c r="H59" s="149">
        <v>0.94</v>
      </c>
      <c r="I59" s="149">
        <v>0.93</v>
      </c>
      <c r="J59" s="149">
        <v>0.95</v>
      </c>
      <c r="K59" s="149">
        <v>0.94</v>
      </c>
      <c r="L59" s="149">
        <v>0.94</v>
      </c>
      <c r="M59" s="149">
        <v>0.93</v>
      </c>
      <c r="N59" s="146"/>
      <c r="O59" s="146"/>
      <c r="P59" s="146"/>
      <c r="Q59" s="146"/>
      <c r="R59" s="146"/>
      <c r="S59" s="146"/>
      <c r="T59" s="146"/>
      <c r="U59" s="146"/>
      <c r="V59" s="146"/>
      <c r="W59" s="146"/>
      <c r="X59" s="146"/>
      <c r="AA59" s="147"/>
      <c r="AB59" s="147"/>
      <c r="AC59" s="147"/>
      <c r="AD59" s="147"/>
      <c r="AE59" s="147"/>
      <c r="AF59" s="147"/>
      <c r="AG59" s="147"/>
      <c r="AH59" s="147"/>
      <c r="AI59" s="147"/>
      <c r="AJ59" s="147"/>
      <c r="AK59" s="147"/>
    </row>
    <row r="60" spans="2:37" x14ac:dyDescent="0.25">
      <c r="B60" s="7" t="s">
        <v>67</v>
      </c>
      <c r="C60" s="149">
        <v>0.99</v>
      </c>
      <c r="D60" s="149">
        <v>0.99</v>
      </c>
      <c r="E60" s="149">
        <v>0.99</v>
      </c>
      <c r="F60" s="149">
        <v>0.99</v>
      </c>
      <c r="G60" s="149">
        <v>0.99</v>
      </c>
      <c r="H60" s="149">
        <v>0.99</v>
      </c>
      <c r="I60" s="149">
        <v>0.99</v>
      </c>
      <c r="J60" s="149">
        <v>1</v>
      </c>
      <c r="K60" s="149">
        <v>0.99</v>
      </c>
      <c r="L60" s="149">
        <v>0.99</v>
      </c>
      <c r="M60" s="149">
        <v>0.99</v>
      </c>
      <c r="N60" s="146"/>
      <c r="O60" s="146"/>
      <c r="P60" s="146"/>
      <c r="Q60" s="146"/>
      <c r="R60" s="146"/>
      <c r="S60" s="146"/>
      <c r="T60" s="146"/>
      <c r="U60" s="146"/>
      <c r="V60" s="146"/>
      <c r="W60" s="146"/>
      <c r="X60" s="146"/>
      <c r="AA60" s="147"/>
      <c r="AB60" s="147"/>
      <c r="AC60" s="147"/>
      <c r="AD60" s="147"/>
      <c r="AE60" s="147"/>
      <c r="AF60" s="147"/>
      <c r="AG60" s="147"/>
      <c r="AH60" s="147"/>
      <c r="AI60" s="147"/>
      <c r="AJ60" s="147"/>
      <c r="AK60" s="147"/>
    </row>
    <row r="61" spans="2:37" x14ac:dyDescent="0.25">
      <c r="B61" s="7" t="s">
        <v>68</v>
      </c>
      <c r="C61" s="149">
        <v>1.02</v>
      </c>
      <c r="D61" s="149">
        <v>1.02</v>
      </c>
      <c r="E61" s="149">
        <v>1.02</v>
      </c>
      <c r="F61" s="149">
        <v>1.03</v>
      </c>
      <c r="G61" s="149">
        <v>0.94</v>
      </c>
      <c r="H61" s="149">
        <v>0.89</v>
      </c>
      <c r="I61" s="149">
        <v>0.86</v>
      </c>
      <c r="J61" s="149">
        <v>0.92</v>
      </c>
      <c r="K61" s="149">
        <v>0.9</v>
      </c>
      <c r="L61" s="149">
        <v>0.88</v>
      </c>
      <c r="M61" s="149">
        <v>0.86</v>
      </c>
      <c r="N61" s="146"/>
      <c r="O61" s="146"/>
      <c r="P61" s="146"/>
      <c r="Q61" s="146"/>
      <c r="R61" s="146"/>
      <c r="S61" s="146"/>
      <c r="T61" s="146"/>
      <c r="U61" s="146"/>
      <c r="V61" s="146"/>
      <c r="W61" s="146"/>
      <c r="X61" s="146"/>
      <c r="AA61" s="147"/>
      <c r="AB61" s="147"/>
      <c r="AC61" s="147"/>
      <c r="AD61" s="147"/>
      <c r="AE61" s="147"/>
      <c r="AF61" s="147"/>
      <c r="AG61" s="147"/>
      <c r="AH61" s="147"/>
      <c r="AI61" s="147"/>
      <c r="AJ61" s="147"/>
      <c r="AK61" s="147"/>
    </row>
    <row r="62" spans="2:37" x14ac:dyDescent="0.25">
      <c r="B62" s="7" t="s">
        <v>69</v>
      </c>
      <c r="C62" s="149">
        <v>1.1499999999999999</v>
      </c>
      <c r="D62" s="149">
        <v>1.1499999999999999</v>
      </c>
      <c r="E62" s="149">
        <v>1.1499999999999999</v>
      </c>
      <c r="F62" s="149">
        <v>1.18</v>
      </c>
      <c r="G62" s="149">
        <v>1.06</v>
      </c>
      <c r="H62" s="149">
        <v>1.01</v>
      </c>
      <c r="I62" s="149">
        <v>0.99</v>
      </c>
      <c r="J62" s="149">
        <v>1.01</v>
      </c>
      <c r="K62" s="149">
        <v>1.01</v>
      </c>
      <c r="L62" s="149">
        <v>1.01</v>
      </c>
      <c r="M62" s="149">
        <v>0.99</v>
      </c>
      <c r="N62" s="146"/>
      <c r="O62" s="146"/>
      <c r="P62" s="146"/>
      <c r="Q62" s="146"/>
      <c r="R62" s="146"/>
      <c r="S62" s="146"/>
      <c r="T62" s="146"/>
      <c r="U62" s="146"/>
      <c r="V62" s="146"/>
      <c r="W62" s="146"/>
      <c r="X62" s="146"/>
      <c r="AA62" s="147"/>
      <c r="AB62" s="147"/>
      <c r="AC62" s="147"/>
      <c r="AD62" s="147"/>
      <c r="AE62" s="147"/>
      <c r="AF62" s="147"/>
      <c r="AG62" s="147"/>
      <c r="AH62" s="147"/>
      <c r="AI62" s="147"/>
      <c r="AJ62" s="147"/>
      <c r="AK62" s="147"/>
    </row>
    <row r="63" spans="2:37" x14ac:dyDescent="0.25">
      <c r="B63" s="7" t="s">
        <v>70</v>
      </c>
      <c r="C63" s="149">
        <v>1.02</v>
      </c>
      <c r="D63" s="149">
        <v>1.02</v>
      </c>
      <c r="E63" s="149">
        <v>1.02</v>
      </c>
      <c r="F63" s="149">
        <v>1.03</v>
      </c>
      <c r="G63" s="149">
        <v>0.94</v>
      </c>
      <c r="H63" s="149">
        <v>0.89</v>
      </c>
      <c r="I63" s="149">
        <v>0.86</v>
      </c>
      <c r="J63" s="149">
        <v>0.92</v>
      </c>
      <c r="K63" s="149">
        <v>0.9</v>
      </c>
      <c r="L63" s="149">
        <v>0.88</v>
      </c>
      <c r="M63" s="149">
        <v>0.86</v>
      </c>
      <c r="N63" s="146"/>
      <c r="O63" s="146"/>
      <c r="P63" s="146"/>
      <c r="Q63" s="146"/>
      <c r="R63" s="146"/>
      <c r="S63" s="146"/>
      <c r="T63" s="146"/>
      <c r="U63" s="146"/>
      <c r="V63" s="146"/>
      <c r="W63" s="146"/>
      <c r="X63" s="146"/>
      <c r="AA63" s="147"/>
      <c r="AB63" s="147"/>
      <c r="AC63" s="147"/>
      <c r="AD63" s="147"/>
      <c r="AE63" s="147"/>
      <c r="AF63" s="147"/>
      <c r="AG63" s="147"/>
      <c r="AH63" s="147"/>
      <c r="AI63" s="147"/>
      <c r="AJ63" s="147"/>
      <c r="AK63" s="147"/>
    </row>
    <row r="64" spans="2:37" x14ac:dyDescent="0.25">
      <c r="B64" s="7" t="s">
        <v>71</v>
      </c>
      <c r="C64" s="149">
        <v>1</v>
      </c>
      <c r="D64" s="149">
        <v>1</v>
      </c>
      <c r="E64" s="149">
        <v>1</v>
      </c>
      <c r="F64" s="149">
        <v>1</v>
      </c>
      <c r="G64" s="149">
        <v>0.94</v>
      </c>
      <c r="H64" s="149">
        <v>0.9</v>
      </c>
      <c r="I64" s="149">
        <v>0.88</v>
      </c>
      <c r="J64" s="149">
        <v>0.93</v>
      </c>
      <c r="K64" s="149">
        <v>0.91</v>
      </c>
      <c r="L64" s="149">
        <v>0.9</v>
      </c>
      <c r="M64" s="149">
        <v>0.88</v>
      </c>
      <c r="N64" s="146"/>
      <c r="O64" s="146"/>
      <c r="P64" s="146"/>
      <c r="Q64" s="146"/>
      <c r="R64" s="146"/>
      <c r="S64" s="146"/>
      <c r="T64" s="146"/>
      <c r="U64" s="146"/>
      <c r="V64" s="146"/>
      <c r="W64" s="146"/>
      <c r="X64" s="146"/>
      <c r="AA64" s="147"/>
      <c r="AB64" s="147"/>
      <c r="AC64" s="147"/>
      <c r="AD64" s="147"/>
      <c r="AE64" s="147"/>
      <c r="AF64" s="147"/>
      <c r="AG64" s="147"/>
      <c r="AH64" s="147"/>
      <c r="AI64" s="147"/>
      <c r="AJ64" s="147"/>
      <c r="AK64" s="147"/>
    </row>
    <row r="65" spans="2:37" x14ac:dyDescent="0.25">
      <c r="B65" s="7" t="s">
        <v>72</v>
      </c>
      <c r="C65" s="149">
        <v>1.08</v>
      </c>
      <c r="D65" s="149">
        <v>1.0900000000000001</v>
      </c>
      <c r="E65" s="149">
        <v>1.0900000000000001</v>
      </c>
      <c r="F65" s="149">
        <v>1.1000000000000001</v>
      </c>
      <c r="G65" s="149">
        <v>1.01</v>
      </c>
      <c r="H65" s="149">
        <v>0.95</v>
      </c>
      <c r="I65" s="149">
        <v>0.93</v>
      </c>
      <c r="J65" s="149">
        <v>0.97</v>
      </c>
      <c r="K65" s="149">
        <v>0.96</v>
      </c>
      <c r="L65" s="149">
        <v>0.95</v>
      </c>
      <c r="M65" s="149">
        <v>0.93</v>
      </c>
      <c r="N65" s="146"/>
      <c r="O65" s="146"/>
      <c r="P65" s="146"/>
      <c r="Q65" s="146"/>
      <c r="R65" s="146"/>
      <c r="S65" s="146"/>
      <c r="T65" s="146"/>
      <c r="U65" s="146"/>
      <c r="V65" s="146"/>
      <c r="W65" s="146"/>
      <c r="X65" s="146"/>
      <c r="AA65" s="147"/>
      <c r="AB65" s="147"/>
      <c r="AC65" s="147"/>
      <c r="AD65" s="147"/>
      <c r="AE65" s="147"/>
      <c r="AF65" s="147"/>
      <c r="AG65" s="147"/>
      <c r="AH65" s="147"/>
      <c r="AI65" s="147"/>
      <c r="AJ65" s="147"/>
      <c r="AK65" s="147"/>
    </row>
    <row r="66" spans="2:37" x14ac:dyDescent="0.25">
      <c r="B66" s="7" t="s">
        <v>73</v>
      </c>
      <c r="C66" s="149">
        <v>1.08</v>
      </c>
      <c r="D66" s="149">
        <v>1.08</v>
      </c>
      <c r="E66" s="149">
        <v>1.08</v>
      </c>
      <c r="F66" s="149">
        <v>1.1000000000000001</v>
      </c>
      <c r="G66" s="149">
        <v>1</v>
      </c>
      <c r="H66" s="149">
        <v>0.94</v>
      </c>
      <c r="I66" s="149">
        <v>0.91</v>
      </c>
      <c r="J66" s="149">
        <v>0.96</v>
      </c>
      <c r="K66" s="149">
        <v>0.94</v>
      </c>
      <c r="L66" s="149">
        <v>0.94</v>
      </c>
      <c r="M66" s="149">
        <v>0.92</v>
      </c>
      <c r="N66" s="146"/>
      <c r="O66" s="146"/>
      <c r="P66" s="146"/>
      <c r="Q66" s="146"/>
      <c r="R66" s="146"/>
      <c r="S66" s="146"/>
      <c r="T66" s="146"/>
      <c r="U66" s="146"/>
      <c r="V66" s="146"/>
      <c r="W66" s="146"/>
      <c r="X66" s="146"/>
      <c r="AA66" s="147"/>
      <c r="AB66" s="147"/>
      <c r="AC66" s="147"/>
      <c r="AD66" s="147"/>
      <c r="AE66" s="147"/>
      <c r="AF66" s="147"/>
      <c r="AG66" s="147"/>
      <c r="AH66" s="147"/>
      <c r="AI66" s="147"/>
      <c r="AJ66" s="147"/>
      <c r="AK66" s="147"/>
    </row>
    <row r="67" spans="2:37" x14ac:dyDescent="0.25">
      <c r="B67" s="7" t="s">
        <v>74</v>
      </c>
      <c r="C67" s="149">
        <v>1.08</v>
      </c>
      <c r="D67" s="149">
        <v>1.0900000000000001</v>
      </c>
      <c r="E67" s="149">
        <v>1.0900000000000001</v>
      </c>
      <c r="F67" s="149">
        <v>1.1000000000000001</v>
      </c>
      <c r="G67" s="149">
        <v>1</v>
      </c>
      <c r="H67" s="149">
        <v>0.95</v>
      </c>
      <c r="I67" s="149">
        <v>0.92</v>
      </c>
      <c r="J67" s="149">
        <v>0.96</v>
      </c>
      <c r="K67" s="149">
        <v>0.95</v>
      </c>
      <c r="L67" s="149">
        <v>0.94</v>
      </c>
      <c r="M67" s="149">
        <v>0.93</v>
      </c>
      <c r="N67" s="146"/>
      <c r="O67" s="146"/>
      <c r="P67" s="146"/>
      <c r="Q67" s="146"/>
      <c r="R67" s="146"/>
      <c r="S67" s="146"/>
      <c r="T67" s="146"/>
      <c r="U67" s="146"/>
      <c r="V67" s="146"/>
      <c r="W67" s="146"/>
      <c r="X67" s="146"/>
      <c r="AA67" s="147"/>
      <c r="AB67" s="147"/>
      <c r="AC67" s="147"/>
      <c r="AD67" s="147"/>
      <c r="AE67" s="147"/>
      <c r="AF67" s="147"/>
      <c r="AG67" s="147"/>
      <c r="AH67" s="147"/>
      <c r="AI67" s="147"/>
      <c r="AJ67" s="147"/>
      <c r="AK67" s="147"/>
    </row>
    <row r="68" spans="2:37" x14ac:dyDescent="0.25">
      <c r="B68" s="7" t="s">
        <v>75</v>
      </c>
      <c r="C68" s="149">
        <v>1.04</v>
      </c>
      <c r="D68" s="149">
        <v>1.05</v>
      </c>
      <c r="E68" s="149">
        <v>1.05</v>
      </c>
      <c r="F68" s="149">
        <v>1.06</v>
      </c>
      <c r="G68" s="149">
        <v>0.98</v>
      </c>
      <c r="H68" s="149">
        <v>0.93</v>
      </c>
      <c r="I68" s="149">
        <v>0.91</v>
      </c>
      <c r="J68" s="149">
        <v>0.95</v>
      </c>
      <c r="K68" s="149">
        <v>0.94</v>
      </c>
      <c r="L68" s="149">
        <v>0.93</v>
      </c>
      <c r="M68" s="149">
        <v>0.91</v>
      </c>
      <c r="N68" s="146"/>
      <c r="O68" s="146"/>
      <c r="P68" s="146"/>
      <c r="Q68" s="146"/>
      <c r="R68" s="146"/>
      <c r="S68" s="146"/>
      <c r="T68" s="146"/>
      <c r="U68" s="146"/>
      <c r="V68" s="146"/>
      <c r="W68" s="146"/>
      <c r="X68" s="146"/>
      <c r="AA68" s="147"/>
      <c r="AB68" s="147"/>
      <c r="AC68" s="147"/>
      <c r="AD68" s="147"/>
      <c r="AE68" s="147"/>
      <c r="AF68" s="147"/>
      <c r="AG68" s="147"/>
      <c r="AH68" s="147"/>
      <c r="AI68" s="147"/>
      <c r="AJ68" s="147"/>
      <c r="AK68" s="147"/>
    </row>
    <row r="69" spans="2:37" x14ac:dyDescent="0.25">
      <c r="B69" s="7" t="s">
        <v>76</v>
      </c>
      <c r="C69" s="149">
        <v>1.05</v>
      </c>
      <c r="D69" s="149">
        <v>1.05</v>
      </c>
      <c r="E69" s="149">
        <v>1.05</v>
      </c>
      <c r="F69" s="149">
        <v>1.06</v>
      </c>
      <c r="G69" s="149">
        <v>0.98</v>
      </c>
      <c r="H69" s="149">
        <v>0.93</v>
      </c>
      <c r="I69" s="149">
        <v>0.91</v>
      </c>
      <c r="J69" s="149">
        <v>0.95</v>
      </c>
      <c r="K69" s="149">
        <v>0.94</v>
      </c>
      <c r="L69" s="149">
        <v>0.93</v>
      </c>
      <c r="M69" s="149">
        <v>0.91</v>
      </c>
      <c r="N69" s="146"/>
      <c r="O69" s="146"/>
      <c r="P69" s="146"/>
      <c r="Q69" s="146"/>
      <c r="R69" s="146"/>
      <c r="S69" s="146"/>
      <c r="T69" s="146"/>
      <c r="U69" s="146"/>
      <c r="V69" s="146"/>
      <c r="W69" s="146"/>
      <c r="X69" s="146"/>
      <c r="AA69" s="147"/>
      <c r="AB69" s="147"/>
      <c r="AC69" s="147"/>
      <c r="AD69" s="147"/>
      <c r="AE69" s="147"/>
      <c r="AF69" s="147"/>
      <c r="AG69" s="147"/>
      <c r="AH69" s="147"/>
      <c r="AI69" s="147"/>
      <c r="AJ69" s="147"/>
      <c r="AK69" s="147"/>
    </row>
    <row r="70" spans="2:37" x14ac:dyDescent="0.25">
      <c r="B70" s="7" t="s">
        <v>77</v>
      </c>
      <c r="C70" s="149">
        <v>1.01</v>
      </c>
      <c r="D70" s="149">
        <v>1.01</v>
      </c>
      <c r="E70" s="149">
        <v>1.01</v>
      </c>
      <c r="F70" s="149">
        <v>1.01</v>
      </c>
      <c r="G70" s="149">
        <v>0.97</v>
      </c>
      <c r="H70" s="149">
        <v>0.93</v>
      </c>
      <c r="I70" s="149">
        <v>0.92</v>
      </c>
      <c r="J70" s="149">
        <v>0.95</v>
      </c>
      <c r="K70" s="149">
        <v>0.94</v>
      </c>
      <c r="L70" s="149">
        <v>0.93</v>
      </c>
      <c r="M70" s="149">
        <v>0.92</v>
      </c>
      <c r="N70" s="146"/>
      <c r="O70" s="146"/>
      <c r="P70" s="146"/>
      <c r="Q70" s="146"/>
      <c r="R70" s="146"/>
      <c r="S70" s="146"/>
      <c r="T70" s="146"/>
      <c r="U70" s="146"/>
      <c r="V70" s="146"/>
      <c r="W70" s="146"/>
      <c r="X70" s="146"/>
      <c r="AA70" s="147"/>
      <c r="AB70" s="147"/>
      <c r="AC70" s="147"/>
      <c r="AD70" s="147"/>
      <c r="AE70" s="147"/>
      <c r="AF70" s="147"/>
      <c r="AG70" s="147"/>
      <c r="AH70" s="147"/>
      <c r="AI70" s="147"/>
      <c r="AJ70" s="147"/>
      <c r="AK70" s="147"/>
    </row>
    <row r="71" spans="2:37" x14ac:dyDescent="0.25">
      <c r="B71" s="7" t="s">
        <v>78</v>
      </c>
      <c r="C71" s="149">
        <v>1.04</v>
      </c>
      <c r="D71" s="149">
        <v>1.05</v>
      </c>
      <c r="E71" s="149">
        <v>1.05</v>
      </c>
      <c r="F71" s="149">
        <v>1.06</v>
      </c>
      <c r="G71" s="149">
        <v>0.97</v>
      </c>
      <c r="H71" s="149">
        <v>0.92</v>
      </c>
      <c r="I71" s="149">
        <v>0.89</v>
      </c>
      <c r="J71" s="149">
        <v>0.94</v>
      </c>
      <c r="K71" s="149">
        <v>0.93</v>
      </c>
      <c r="L71" s="149">
        <v>0.91</v>
      </c>
      <c r="M71" s="149">
        <v>0.89</v>
      </c>
      <c r="N71" s="146"/>
      <c r="O71" s="146"/>
      <c r="P71" s="146"/>
      <c r="Q71" s="146"/>
      <c r="R71" s="146"/>
      <c r="S71" s="146"/>
      <c r="T71" s="146"/>
      <c r="U71" s="146"/>
      <c r="V71" s="146"/>
      <c r="W71" s="146"/>
      <c r="X71" s="146"/>
      <c r="AA71" s="147"/>
      <c r="AB71" s="147"/>
      <c r="AC71" s="147"/>
      <c r="AD71" s="147"/>
      <c r="AE71" s="147"/>
      <c r="AF71" s="147"/>
      <c r="AG71" s="147"/>
      <c r="AH71" s="147"/>
      <c r="AI71" s="147"/>
      <c r="AJ71" s="147"/>
      <c r="AK71" s="147"/>
    </row>
    <row r="72" spans="2:37" x14ac:dyDescent="0.25">
      <c r="B72" s="7" t="s">
        <v>79</v>
      </c>
      <c r="C72" s="149">
        <v>1</v>
      </c>
      <c r="D72" s="149">
        <v>1.01</v>
      </c>
      <c r="E72" s="149">
        <v>1.01</v>
      </c>
      <c r="F72" s="149">
        <v>1.01</v>
      </c>
      <c r="G72" s="149">
        <v>0.94</v>
      </c>
      <c r="H72" s="149">
        <v>0.89</v>
      </c>
      <c r="I72" s="149">
        <v>0.86</v>
      </c>
      <c r="J72" s="149">
        <v>0.92</v>
      </c>
      <c r="K72" s="149">
        <v>0.89</v>
      </c>
      <c r="L72" s="149">
        <v>0.88</v>
      </c>
      <c r="M72" s="149">
        <v>0.86</v>
      </c>
      <c r="N72" s="146"/>
      <c r="O72" s="146"/>
      <c r="P72" s="146"/>
      <c r="Q72" s="146"/>
      <c r="R72" s="146"/>
      <c r="S72" s="146"/>
      <c r="T72" s="146"/>
      <c r="U72" s="146"/>
      <c r="V72" s="146"/>
      <c r="W72" s="146"/>
      <c r="X72" s="146"/>
      <c r="AA72" s="147"/>
      <c r="AB72" s="147"/>
      <c r="AC72" s="147"/>
      <c r="AD72" s="147"/>
      <c r="AE72" s="147"/>
      <c r="AF72" s="147"/>
      <c r="AG72" s="147"/>
      <c r="AH72" s="147"/>
      <c r="AI72" s="147"/>
      <c r="AJ72" s="147"/>
      <c r="AK72" s="147"/>
    </row>
    <row r="73" spans="2:37" x14ac:dyDescent="0.25">
      <c r="B73" s="7" t="s">
        <v>80</v>
      </c>
      <c r="C73" s="149">
        <v>1</v>
      </c>
      <c r="D73" s="149">
        <v>1</v>
      </c>
      <c r="E73" s="149">
        <v>1</v>
      </c>
      <c r="F73" s="149">
        <v>0.99</v>
      </c>
      <c r="G73" s="149">
        <v>1.1299999999999999</v>
      </c>
      <c r="H73" s="149">
        <v>1.22</v>
      </c>
      <c r="I73" s="149">
        <v>1.27</v>
      </c>
      <c r="J73" s="149">
        <v>1.1599999999999999</v>
      </c>
      <c r="K73" s="149">
        <v>1.2</v>
      </c>
      <c r="L73" s="149">
        <v>1.23</v>
      </c>
      <c r="M73" s="149">
        <v>1.27</v>
      </c>
      <c r="N73" s="146"/>
      <c r="O73" s="146"/>
      <c r="P73" s="146"/>
      <c r="Q73" s="146"/>
      <c r="R73" s="146"/>
      <c r="S73" s="146"/>
      <c r="T73" s="146"/>
      <c r="U73" s="146"/>
      <c r="V73" s="146"/>
      <c r="W73" s="146"/>
      <c r="X73" s="146"/>
      <c r="AA73" s="147"/>
      <c r="AB73" s="147"/>
      <c r="AC73" s="147"/>
      <c r="AD73" s="147"/>
      <c r="AE73" s="147"/>
      <c r="AF73" s="147"/>
      <c r="AG73" s="147"/>
      <c r="AH73" s="147"/>
      <c r="AI73" s="147"/>
      <c r="AJ73" s="147"/>
      <c r="AK73" s="147"/>
    </row>
    <row r="74" spans="2:37" x14ac:dyDescent="0.25">
      <c r="B74" s="7" t="s">
        <v>81</v>
      </c>
      <c r="C74" s="149">
        <v>1.03</v>
      </c>
      <c r="D74" s="149">
        <v>1.03</v>
      </c>
      <c r="E74" s="149">
        <v>1.03</v>
      </c>
      <c r="F74" s="149">
        <v>1.02</v>
      </c>
      <c r="G74" s="149">
        <v>1.06</v>
      </c>
      <c r="H74" s="149">
        <v>1.1100000000000001</v>
      </c>
      <c r="I74" s="149">
        <v>1.1399999999999999</v>
      </c>
      <c r="J74" s="149">
        <v>1.08</v>
      </c>
      <c r="K74" s="149">
        <v>1.1000000000000001</v>
      </c>
      <c r="L74" s="149">
        <v>1.1200000000000001</v>
      </c>
      <c r="M74" s="149">
        <v>1.1399999999999999</v>
      </c>
      <c r="N74" s="146"/>
      <c r="O74" s="146"/>
      <c r="P74" s="146"/>
      <c r="Q74" s="146"/>
      <c r="R74" s="146"/>
      <c r="S74" s="146"/>
      <c r="T74" s="146"/>
      <c r="U74" s="146"/>
      <c r="V74" s="146"/>
      <c r="W74" s="146"/>
      <c r="X74" s="146"/>
      <c r="AA74" s="147"/>
      <c r="AB74" s="147"/>
      <c r="AC74" s="147"/>
      <c r="AD74" s="147"/>
      <c r="AE74" s="147"/>
      <c r="AF74" s="147"/>
      <c r="AG74" s="147"/>
      <c r="AH74" s="147"/>
      <c r="AI74" s="147"/>
      <c r="AJ74" s="147"/>
      <c r="AK74" s="147"/>
    </row>
    <row r="75" spans="2:37" x14ac:dyDescent="0.25">
      <c r="B75" s="7" t="s">
        <v>82</v>
      </c>
      <c r="C75" s="149">
        <v>0.99</v>
      </c>
      <c r="D75" s="149">
        <v>0.99</v>
      </c>
      <c r="E75" s="149">
        <v>0.99</v>
      </c>
      <c r="F75" s="149">
        <v>0.98</v>
      </c>
      <c r="G75" s="149">
        <v>1.07</v>
      </c>
      <c r="H75" s="149">
        <v>1.1299999999999999</v>
      </c>
      <c r="I75" s="149">
        <v>1.1599999999999999</v>
      </c>
      <c r="J75" s="149">
        <v>1.0900000000000001</v>
      </c>
      <c r="K75" s="149">
        <v>1.1200000000000001</v>
      </c>
      <c r="L75" s="149">
        <v>1.1399999999999999</v>
      </c>
      <c r="M75" s="149">
        <v>1.1599999999999999</v>
      </c>
      <c r="N75" s="146"/>
      <c r="O75" s="146"/>
      <c r="P75" s="146"/>
      <c r="Q75" s="146"/>
      <c r="R75" s="146"/>
      <c r="S75" s="146"/>
      <c r="T75" s="146"/>
      <c r="U75" s="146"/>
      <c r="V75" s="146"/>
      <c r="W75" s="146"/>
      <c r="X75" s="146"/>
      <c r="AA75" s="147"/>
      <c r="AB75" s="147"/>
      <c r="AC75" s="147"/>
      <c r="AD75" s="147"/>
      <c r="AE75" s="147"/>
      <c r="AF75" s="147"/>
      <c r="AG75" s="147"/>
      <c r="AH75" s="147"/>
      <c r="AI75" s="147"/>
      <c r="AJ75" s="147"/>
      <c r="AK75" s="147"/>
    </row>
    <row r="76" spans="2:37" x14ac:dyDescent="0.25">
      <c r="B76" s="7" t="s">
        <v>83</v>
      </c>
      <c r="C76" s="148">
        <v>0.97</v>
      </c>
      <c r="D76" s="148">
        <v>0.97</v>
      </c>
      <c r="E76" s="148">
        <v>0.97</v>
      </c>
      <c r="F76" s="148">
        <v>0.97</v>
      </c>
      <c r="G76" s="148">
        <v>0.96</v>
      </c>
      <c r="H76" s="148">
        <v>0.94</v>
      </c>
      <c r="I76" s="148">
        <v>0.94</v>
      </c>
      <c r="J76" s="148">
        <v>0.96</v>
      </c>
      <c r="K76" s="148">
        <v>0.95</v>
      </c>
      <c r="L76" s="148">
        <v>0.94</v>
      </c>
      <c r="M76" s="148">
        <v>0.94</v>
      </c>
      <c r="N76" s="146"/>
      <c r="O76" s="146"/>
      <c r="P76" s="146"/>
      <c r="Q76" s="146"/>
      <c r="R76" s="146"/>
      <c r="S76" s="146"/>
      <c r="T76" s="146"/>
      <c r="U76" s="146"/>
      <c r="V76" s="146"/>
      <c r="W76" s="146"/>
      <c r="X76" s="146"/>
      <c r="AA76" s="147"/>
      <c r="AB76" s="147"/>
      <c r="AC76" s="147"/>
      <c r="AD76" s="147"/>
      <c r="AE76" s="147"/>
      <c r="AF76" s="147"/>
      <c r="AG76" s="147"/>
      <c r="AH76" s="147"/>
      <c r="AI76" s="147"/>
      <c r="AJ76" s="147"/>
      <c r="AK76" s="147"/>
    </row>
    <row r="77" spans="2:37" x14ac:dyDescent="0.25">
      <c r="B77" s="7" t="s">
        <v>84</v>
      </c>
      <c r="C77" s="148">
        <v>1.01</v>
      </c>
      <c r="D77" s="148">
        <v>1.01</v>
      </c>
      <c r="E77" s="148">
        <v>1.01</v>
      </c>
      <c r="F77" s="148">
        <v>1.01</v>
      </c>
      <c r="G77" s="148">
        <v>0.96</v>
      </c>
      <c r="H77" s="148">
        <v>0.92</v>
      </c>
      <c r="I77" s="148">
        <v>0.91</v>
      </c>
      <c r="J77" s="148">
        <v>0.94</v>
      </c>
      <c r="K77" s="148">
        <v>0.93</v>
      </c>
      <c r="L77" s="148">
        <v>0.92</v>
      </c>
      <c r="M77" s="148">
        <v>0.91</v>
      </c>
      <c r="N77" s="146"/>
      <c r="O77" s="146"/>
      <c r="P77" s="146"/>
      <c r="Q77" s="146"/>
      <c r="R77" s="146"/>
      <c r="S77" s="146"/>
      <c r="T77" s="146"/>
      <c r="U77" s="146"/>
      <c r="V77" s="146"/>
      <c r="W77" s="146"/>
      <c r="X77" s="146"/>
      <c r="AA77" s="147"/>
      <c r="AB77" s="147"/>
      <c r="AC77" s="147"/>
      <c r="AD77" s="147"/>
      <c r="AE77" s="147"/>
      <c r="AF77" s="147"/>
      <c r="AG77" s="147"/>
      <c r="AH77" s="147"/>
      <c r="AI77" s="147"/>
      <c r="AJ77" s="147"/>
      <c r="AK77" s="147"/>
    </row>
    <row r="78" spans="2:37" x14ac:dyDescent="0.25">
      <c r="B78" s="7" t="s">
        <v>85</v>
      </c>
      <c r="C78" s="148">
        <v>1.02</v>
      </c>
      <c r="D78" s="148">
        <v>1.02</v>
      </c>
      <c r="E78" s="148">
        <v>1.02</v>
      </c>
      <c r="F78" s="148">
        <v>1.01</v>
      </c>
      <c r="G78" s="148">
        <v>0.94</v>
      </c>
      <c r="H78" s="148">
        <v>0.91</v>
      </c>
      <c r="I78" s="148">
        <v>0.9</v>
      </c>
      <c r="J78" s="148">
        <v>0.93</v>
      </c>
      <c r="K78" s="148">
        <v>0.92</v>
      </c>
      <c r="L78" s="148">
        <v>0.91</v>
      </c>
      <c r="M78" s="148">
        <v>0.9</v>
      </c>
      <c r="N78" s="146"/>
      <c r="O78" s="146"/>
      <c r="P78" s="146"/>
      <c r="Q78" s="146"/>
      <c r="R78" s="146"/>
      <c r="S78" s="146"/>
      <c r="T78" s="146"/>
      <c r="U78" s="146"/>
      <c r="V78" s="146"/>
      <c r="W78" s="146"/>
      <c r="X78" s="146"/>
      <c r="AA78" s="147"/>
      <c r="AB78" s="147"/>
      <c r="AC78" s="147"/>
      <c r="AD78" s="147"/>
      <c r="AE78" s="147"/>
      <c r="AF78" s="147"/>
      <c r="AG78" s="147"/>
      <c r="AH78" s="147"/>
      <c r="AI78" s="147"/>
      <c r="AJ78" s="147"/>
      <c r="AK78" s="147"/>
    </row>
    <row r="79" spans="2:37" x14ac:dyDescent="0.25">
      <c r="B79" s="7" t="s">
        <v>86</v>
      </c>
      <c r="C79" s="148">
        <v>1.06</v>
      </c>
      <c r="D79" s="148">
        <v>1.06</v>
      </c>
      <c r="E79" s="148">
        <v>1.06</v>
      </c>
      <c r="F79" s="148">
        <v>1.07</v>
      </c>
      <c r="G79" s="148">
        <v>1.05</v>
      </c>
      <c r="H79" s="148">
        <v>1.03</v>
      </c>
      <c r="I79" s="148">
        <v>1.03</v>
      </c>
      <c r="J79" s="148">
        <v>1.04</v>
      </c>
      <c r="K79" s="148">
        <v>1.03</v>
      </c>
      <c r="L79" s="148">
        <v>1.03</v>
      </c>
      <c r="M79" s="148">
        <v>1.03</v>
      </c>
      <c r="N79" s="146"/>
      <c r="O79" s="146"/>
      <c r="P79" s="146"/>
      <c r="Q79" s="146"/>
      <c r="R79" s="146"/>
      <c r="S79" s="146"/>
      <c r="T79" s="146"/>
      <c r="U79" s="146"/>
      <c r="V79" s="146"/>
      <c r="W79" s="146"/>
      <c r="X79" s="146"/>
      <c r="AA79" s="147"/>
      <c r="AB79" s="147"/>
      <c r="AC79" s="147"/>
      <c r="AD79" s="147"/>
      <c r="AE79" s="147"/>
      <c r="AF79" s="147"/>
      <c r="AG79" s="147"/>
      <c r="AH79" s="147"/>
      <c r="AI79" s="147"/>
      <c r="AJ79" s="147"/>
      <c r="AK79" s="147"/>
    </row>
    <row r="80" spans="2:37" x14ac:dyDescent="0.25">
      <c r="B80" s="7" t="s">
        <v>87</v>
      </c>
      <c r="C80" s="148">
        <v>0.97</v>
      </c>
      <c r="D80" s="148">
        <v>0.97</v>
      </c>
      <c r="E80" s="148">
        <v>0.97</v>
      </c>
      <c r="F80" s="148">
        <v>0.97</v>
      </c>
      <c r="G80" s="148">
        <v>0.95</v>
      </c>
      <c r="H80" s="148">
        <v>0.93</v>
      </c>
      <c r="I80" s="148">
        <v>0.91</v>
      </c>
      <c r="J80" s="148">
        <v>0.94</v>
      </c>
      <c r="K80" s="148">
        <v>0.93</v>
      </c>
      <c r="L80" s="148">
        <v>0.92</v>
      </c>
      <c r="M80" s="148">
        <v>0.91</v>
      </c>
      <c r="N80" s="146"/>
      <c r="O80" s="146"/>
      <c r="P80" s="146"/>
      <c r="Q80" s="146"/>
      <c r="R80" s="146"/>
      <c r="S80" s="146"/>
      <c r="T80" s="146"/>
      <c r="U80" s="146"/>
      <c r="V80" s="146"/>
      <c r="W80" s="146"/>
      <c r="X80" s="146"/>
      <c r="AA80" s="147"/>
      <c r="AB80" s="147"/>
      <c r="AC80" s="147"/>
      <c r="AD80" s="147"/>
      <c r="AE80" s="147"/>
      <c r="AF80" s="147"/>
      <c r="AG80" s="147"/>
      <c r="AH80" s="147"/>
      <c r="AI80" s="147"/>
      <c r="AJ80" s="147"/>
      <c r="AK80" s="147"/>
    </row>
    <row r="81" spans="2:37" x14ac:dyDescent="0.25">
      <c r="B81" s="7" t="s">
        <v>88</v>
      </c>
      <c r="C81" s="148">
        <v>0.97</v>
      </c>
      <c r="D81" s="148">
        <v>0.97</v>
      </c>
      <c r="E81" s="148">
        <v>0.97</v>
      </c>
      <c r="F81" s="148">
        <v>0.96</v>
      </c>
      <c r="G81" s="148">
        <v>0.93</v>
      </c>
      <c r="H81" s="148">
        <v>0.91</v>
      </c>
      <c r="I81" s="148">
        <v>0.89</v>
      </c>
      <c r="J81" s="148">
        <v>0.93</v>
      </c>
      <c r="K81" s="148">
        <v>0.91</v>
      </c>
      <c r="L81" s="148">
        <v>0.9</v>
      </c>
      <c r="M81" s="148">
        <v>0.89</v>
      </c>
      <c r="N81" s="146"/>
      <c r="O81" s="146"/>
      <c r="P81" s="146"/>
      <c r="Q81" s="146"/>
      <c r="R81" s="146"/>
      <c r="S81" s="146"/>
      <c r="T81" s="146"/>
      <c r="U81" s="146"/>
      <c r="V81" s="146"/>
      <c r="W81" s="146"/>
      <c r="X81" s="146"/>
      <c r="AA81" s="147"/>
      <c r="AB81" s="147"/>
      <c r="AC81" s="147"/>
      <c r="AD81" s="147"/>
      <c r="AE81" s="147"/>
      <c r="AF81" s="147"/>
      <c r="AG81" s="147"/>
      <c r="AH81" s="147"/>
      <c r="AI81" s="147"/>
      <c r="AJ81" s="147"/>
      <c r="AK81" s="147"/>
    </row>
    <row r="82" spans="2:37" x14ac:dyDescent="0.25">
      <c r="B82" s="7" t="s">
        <v>89</v>
      </c>
      <c r="C82" s="148">
        <v>1.04</v>
      </c>
      <c r="D82" s="148">
        <v>1.05</v>
      </c>
      <c r="E82" s="148">
        <v>1.05</v>
      </c>
      <c r="F82" s="148">
        <v>1.06</v>
      </c>
      <c r="G82" s="148">
        <v>0.96</v>
      </c>
      <c r="H82" s="148">
        <v>0.9</v>
      </c>
      <c r="I82" s="148">
        <v>0.88</v>
      </c>
      <c r="J82" s="148">
        <v>0.93</v>
      </c>
      <c r="K82" s="148">
        <v>0.91</v>
      </c>
      <c r="L82" s="148">
        <v>0.9</v>
      </c>
      <c r="M82" s="148">
        <v>0.88</v>
      </c>
      <c r="N82" s="146"/>
      <c r="O82" s="146"/>
      <c r="P82" s="146"/>
      <c r="Q82" s="146"/>
      <c r="R82" s="146"/>
      <c r="S82" s="146"/>
      <c r="T82" s="146"/>
      <c r="U82" s="146"/>
      <c r="V82" s="146"/>
      <c r="W82" s="146"/>
      <c r="X82" s="146"/>
      <c r="AA82" s="147"/>
      <c r="AB82" s="147"/>
      <c r="AC82" s="147"/>
      <c r="AD82" s="147"/>
      <c r="AE82" s="147"/>
      <c r="AF82" s="147"/>
      <c r="AG82" s="147"/>
      <c r="AH82" s="147"/>
      <c r="AI82" s="147"/>
      <c r="AJ82" s="147"/>
      <c r="AK82" s="147"/>
    </row>
    <row r="83" spans="2:37" x14ac:dyDescent="0.25">
      <c r="B83" s="7" t="s">
        <v>90</v>
      </c>
      <c r="C83" s="148">
        <v>1.04</v>
      </c>
      <c r="D83" s="148">
        <v>1.05</v>
      </c>
      <c r="E83" s="148">
        <v>1.05</v>
      </c>
      <c r="F83" s="148">
        <v>1.06</v>
      </c>
      <c r="G83" s="148">
        <v>0.97</v>
      </c>
      <c r="H83" s="148">
        <v>0.92</v>
      </c>
      <c r="I83" s="148">
        <v>0.89</v>
      </c>
      <c r="J83" s="148">
        <v>0.94</v>
      </c>
      <c r="K83" s="148">
        <v>0.92</v>
      </c>
      <c r="L83" s="148">
        <v>0.91</v>
      </c>
      <c r="M83" s="148">
        <v>0.89</v>
      </c>
      <c r="N83" s="146"/>
      <c r="O83" s="146"/>
      <c r="P83" s="146"/>
      <c r="Q83" s="146"/>
      <c r="R83" s="146"/>
      <c r="S83" s="146"/>
      <c r="T83" s="146"/>
      <c r="U83" s="146"/>
      <c r="V83" s="146"/>
      <c r="W83" s="146"/>
      <c r="X83" s="146"/>
      <c r="AA83" s="147"/>
      <c r="AB83" s="147"/>
      <c r="AC83" s="147"/>
      <c r="AD83" s="147"/>
      <c r="AE83" s="147"/>
      <c r="AF83" s="147"/>
      <c r="AG83" s="147"/>
      <c r="AH83" s="147"/>
      <c r="AI83" s="147"/>
      <c r="AJ83" s="147"/>
      <c r="AK83" s="147"/>
    </row>
    <row r="84" spans="2:37" x14ac:dyDescent="0.25">
      <c r="B84" s="7" t="s">
        <v>91</v>
      </c>
      <c r="C84" s="148">
        <v>1.04</v>
      </c>
      <c r="D84" s="148">
        <v>1.05</v>
      </c>
      <c r="E84" s="148">
        <v>1.05</v>
      </c>
      <c r="F84" s="148">
        <v>1.06</v>
      </c>
      <c r="G84" s="148">
        <v>0.97</v>
      </c>
      <c r="H84" s="148">
        <v>0.92</v>
      </c>
      <c r="I84" s="148">
        <v>0.89</v>
      </c>
      <c r="J84" s="148">
        <v>0.94</v>
      </c>
      <c r="K84" s="148">
        <v>0.93</v>
      </c>
      <c r="L84" s="148">
        <v>0.92</v>
      </c>
      <c r="M84" s="148">
        <v>0.9</v>
      </c>
      <c r="N84" s="146"/>
      <c r="O84" s="146"/>
      <c r="P84" s="146"/>
      <c r="Q84" s="146"/>
      <c r="R84" s="146"/>
      <c r="S84" s="146"/>
      <c r="T84" s="146"/>
      <c r="U84" s="146"/>
      <c r="V84" s="146"/>
      <c r="W84" s="146"/>
      <c r="X84" s="146"/>
      <c r="AA84" s="147"/>
      <c r="AB84" s="147"/>
      <c r="AC84" s="147"/>
      <c r="AD84" s="147"/>
      <c r="AE84" s="147"/>
      <c r="AF84" s="147"/>
      <c r="AG84" s="147"/>
      <c r="AH84" s="147"/>
      <c r="AI84" s="147"/>
      <c r="AJ84" s="147"/>
      <c r="AK84" s="147"/>
    </row>
    <row r="85" spans="2:37" x14ac:dyDescent="0.25">
      <c r="B85" s="7" t="s">
        <v>92</v>
      </c>
      <c r="C85" s="148">
        <v>1.1100000000000001</v>
      </c>
      <c r="D85" s="148">
        <v>1.1200000000000001</v>
      </c>
      <c r="E85" s="148">
        <v>1.1200000000000001</v>
      </c>
      <c r="F85" s="148">
        <v>1.1399999999999999</v>
      </c>
      <c r="G85" s="148">
        <v>1.05</v>
      </c>
      <c r="H85" s="148">
        <v>1</v>
      </c>
      <c r="I85" s="148">
        <v>0.99</v>
      </c>
      <c r="J85" s="148">
        <v>1.01</v>
      </c>
      <c r="K85" s="148">
        <v>1.01</v>
      </c>
      <c r="L85" s="148">
        <v>1</v>
      </c>
      <c r="M85" s="148">
        <v>0.99</v>
      </c>
      <c r="N85" s="146"/>
      <c r="O85" s="146"/>
      <c r="P85" s="146"/>
      <c r="Q85" s="146"/>
      <c r="R85" s="146"/>
      <c r="S85" s="146"/>
      <c r="T85" s="146"/>
      <c r="U85" s="146"/>
      <c r="V85" s="146"/>
      <c r="W85" s="146"/>
      <c r="X85" s="146"/>
      <c r="AA85" s="147"/>
      <c r="AB85" s="147"/>
      <c r="AC85" s="147"/>
      <c r="AD85" s="147"/>
      <c r="AE85" s="147"/>
      <c r="AF85" s="147"/>
      <c r="AG85" s="147"/>
      <c r="AH85" s="147"/>
      <c r="AI85" s="147"/>
      <c r="AJ85" s="147"/>
      <c r="AK85" s="147"/>
    </row>
    <row r="86" spans="2:37" x14ac:dyDescent="0.25">
      <c r="B86" s="7" t="s">
        <v>93</v>
      </c>
      <c r="C86" s="148">
        <v>1.07</v>
      </c>
      <c r="D86" s="148">
        <v>1.07</v>
      </c>
      <c r="E86" s="148">
        <v>1.07</v>
      </c>
      <c r="F86" s="148">
        <v>1.08</v>
      </c>
      <c r="G86" s="148">
        <v>1.01</v>
      </c>
      <c r="H86" s="148">
        <v>0.97</v>
      </c>
      <c r="I86" s="148">
        <v>0.96</v>
      </c>
      <c r="J86" s="148">
        <v>0.98</v>
      </c>
      <c r="K86" s="148">
        <v>0.98</v>
      </c>
      <c r="L86" s="148">
        <v>0.97</v>
      </c>
      <c r="M86" s="148">
        <v>0.96</v>
      </c>
      <c r="N86" s="146"/>
      <c r="O86" s="146"/>
      <c r="P86" s="146"/>
      <c r="Q86" s="146"/>
      <c r="R86" s="146"/>
      <c r="S86" s="146"/>
      <c r="T86" s="146"/>
      <c r="U86" s="146"/>
      <c r="V86" s="146"/>
      <c r="W86" s="146"/>
      <c r="X86" s="146"/>
      <c r="AA86" s="147"/>
      <c r="AB86" s="147"/>
      <c r="AC86" s="147"/>
      <c r="AD86" s="147"/>
      <c r="AE86" s="147"/>
      <c r="AF86" s="147"/>
      <c r="AG86" s="147"/>
      <c r="AH86" s="147"/>
      <c r="AI86" s="147"/>
      <c r="AJ86" s="147"/>
      <c r="AK86" s="147"/>
    </row>
    <row r="87" spans="2:37" x14ac:dyDescent="0.25">
      <c r="B87" s="7" t="s">
        <v>94</v>
      </c>
      <c r="C87" s="148">
        <v>1.07</v>
      </c>
      <c r="D87" s="148">
        <v>1.06</v>
      </c>
      <c r="E87" s="148">
        <v>1.06</v>
      </c>
      <c r="F87" s="148">
        <v>1.07</v>
      </c>
      <c r="G87" s="148">
        <v>1.22</v>
      </c>
      <c r="H87" s="148">
        <v>1.34</v>
      </c>
      <c r="I87" s="148">
        <v>1.42</v>
      </c>
      <c r="J87" s="148">
        <v>1.26</v>
      </c>
      <c r="K87" s="148">
        <v>1.32</v>
      </c>
      <c r="L87" s="148">
        <v>1.36</v>
      </c>
      <c r="M87" s="148">
        <v>1.42</v>
      </c>
      <c r="N87" s="146"/>
      <c r="O87" s="146"/>
      <c r="P87" s="146"/>
      <c r="Q87" s="146"/>
      <c r="R87" s="146"/>
      <c r="S87" s="146"/>
      <c r="T87" s="146"/>
      <c r="U87" s="146"/>
      <c r="V87" s="146"/>
      <c r="W87" s="146"/>
      <c r="X87" s="146"/>
      <c r="AA87" s="147"/>
      <c r="AB87" s="147"/>
      <c r="AC87" s="147"/>
      <c r="AD87" s="147"/>
      <c r="AE87" s="147"/>
      <c r="AF87" s="147"/>
      <c r="AG87" s="147"/>
      <c r="AH87" s="147"/>
      <c r="AI87" s="147"/>
      <c r="AJ87" s="147"/>
      <c r="AK87" s="147"/>
    </row>
    <row r="88" spans="2:37" x14ac:dyDescent="0.25">
      <c r="B88" s="7" t="s">
        <v>95</v>
      </c>
      <c r="C88" s="148">
        <v>1.03</v>
      </c>
      <c r="D88" s="148">
        <v>1.03</v>
      </c>
      <c r="E88" s="148">
        <v>1.03</v>
      </c>
      <c r="F88" s="148">
        <v>1.04</v>
      </c>
      <c r="G88" s="148">
        <v>1.01</v>
      </c>
      <c r="H88" s="148">
        <v>1</v>
      </c>
      <c r="I88" s="148">
        <v>0.99</v>
      </c>
      <c r="J88" s="148">
        <v>1</v>
      </c>
      <c r="K88" s="148">
        <v>1</v>
      </c>
      <c r="L88" s="148">
        <v>1</v>
      </c>
      <c r="M88" s="148">
        <v>0.99</v>
      </c>
      <c r="N88" s="146"/>
      <c r="O88" s="146"/>
      <c r="P88" s="146"/>
      <c r="Q88" s="146"/>
      <c r="R88" s="146"/>
      <c r="S88" s="146"/>
      <c r="T88" s="146"/>
      <c r="U88" s="146"/>
      <c r="V88" s="146"/>
      <c r="W88" s="146"/>
      <c r="X88" s="146"/>
      <c r="AA88" s="147"/>
      <c r="AB88" s="147"/>
      <c r="AC88" s="147"/>
      <c r="AD88" s="147"/>
      <c r="AE88" s="147"/>
      <c r="AF88" s="147"/>
      <c r="AG88" s="147"/>
      <c r="AH88" s="147"/>
      <c r="AI88" s="147"/>
      <c r="AJ88" s="147"/>
      <c r="AK88" s="147"/>
    </row>
    <row r="89" spans="2:37" x14ac:dyDescent="0.25">
      <c r="B89" s="7" t="s">
        <v>96</v>
      </c>
      <c r="C89" s="148">
        <v>1.04</v>
      </c>
      <c r="D89" s="148">
        <v>1.04</v>
      </c>
      <c r="E89" s="148">
        <v>1.04</v>
      </c>
      <c r="F89" s="148">
        <v>1.04</v>
      </c>
      <c r="G89" s="148">
        <v>1.04</v>
      </c>
      <c r="H89" s="148">
        <v>1.04</v>
      </c>
      <c r="I89" s="148">
        <v>1.05</v>
      </c>
      <c r="J89" s="148">
        <v>1.03</v>
      </c>
      <c r="K89" s="148">
        <v>1.04</v>
      </c>
      <c r="L89" s="148">
        <v>1.04</v>
      </c>
      <c r="M89" s="148">
        <v>1.05</v>
      </c>
      <c r="N89" s="146"/>
      <c r="O89" s="146"/>
      <c r="P89" s="146"/>
      <c r="Q89" s="146"/>
      <c r="R89" s="146"/>
      <c r="S89" s="146"/>
      <c r="T89" s="146"/>
      <c r="U89" s="146"/>
      <c r="V89" s="146"/>
      <c r="W89" s="146"/>
      <c r="X89" s="146"/>
      <c r="AA89" s="147"/>
      <c r="AB89" s="147"/>
      <c r="AC89" s="147"/>
      <c r="AD89" s="147"/>
      <c r="AE89" s="147"/>
      <c r="AF89" s="147"/>
      <c r="AG89" s="147"/>
      <c r="AH89" s="147"/>
      <c r="AI89" s="147"/>
      <c r="AJ89" s="147"/>
      <c r="AK89" s="147"/>
    </row>
    <row r="90" spans="2:37" x14ac:dyDescent="0.25">
      <c r="B90" s="7" t="s">
        <v>97</v>
      </c>
      <c r="C90" s="148">
        <v>1.08</v>
      </c>
      <c r="D90" s="148">
        <v>1.08</v>
      </c>
      <c r="E90" s="148">
        <v>1.08</v>
      </c>
      <c r="F90" s="148">
        <v>1.0900000000000001</v>
      </c>
      <c r="G90" s="148">
        <v>1.06</v>
      </c>
      <c r="H90" s="148">
        <v>1.06</v>
      </c>
      <c r="I90" s="148">
        <v>1.06</v>
      </c>
      <c r="J90" s="148">
        <v>1.05</v>
      </c>
      <c r="K90" s="148">
        <v>1.05</v>
      </c>
      <c r="L90" s="148">
        <v>1.06</v>
      </c>
      <c r="M90" s="148">
        <v>1.06</v>
      </c>
      <c r="N90" s="146"/>
      <c r="O90" s="146"/>
      <c r="P90" s="146"/>
      <c r="Q90" s="146"/>
      <c r="R90" s="146"/>
      <c r="S90" s="146"/>
      <c r="T90" s="146"/>
      <c r="U90" s="146"/>
      <c r="V90" s="146"/>
      <c r="W90" s="146"/>
      <c r="X90" s="146"/>
      <c r="AA90" s="147"/>
      <c r="AB90" s="147"/>
      <c r="AC90" s="147"/>
      <c r="AD90" s="147"/>
      <c r="AE90" s="147"/>
      <c r="AF90" s="147"/>
      <c r="AG90" s="147"/>
      <c r="AH90" s="147"/>
      <c r="AI90" s="147"/>
      <c r="AJ90" s="147"/>
      <c r="AK90" s="147"/>
    </row>
    <row r="91" spans="2:37" x14ac:dyDescent="0.25">
      <c r="B91" s="7" t="s">
        <v>98</v>
      </c>
      <c r="C91" s="148">
        <v>1.03</v>
      </c>
      <c r="D91" s="148">
        <v>1.03</v>
      </c>
      <c r="E91" s="148">
        <v>1.03</v>
      </c>
      <c r="F91" s="148">
        <v>1.04</v>
      </c>
      <c r="G91" s="148">
        <v>1.03</v>
      </c>
      <c r="H91" s="148">
        <v>1.02</v>
      </c>
      <c r="I91" s="148">
        <v>1.02</v>
      </c>
      <c r="J91" s="148">
        <v>1.02</v>
      </c>
      <c r="K91" s="148">
        <v>1.02</v>
      </c>
      <c r="L91" s="148">
        <v>1.02</v>
      </c>
      <c r="M91" s="148">
        <v>1.02</v>
      </c>
      <c r="N91" s="146"/>
      <c r="O91" s="146"/>
      <c r="P91" s="146"/>
      <c r="Q91" s="146"/>
      <c r="R91" s="146"/>
      <c r="S91" s="146"/>
      <c r="T91" s="146"/>
      <c r="U91" s="146"/>
      <c r="V91" s="146"/>
      <c r="W91" s="146"/>
      <c r="X91" s="146"/>
      <c r="AA91" s="147"/>
      <c r="AB91" s="147"/>
      <c r="AC91" s="147"/>
      <c r="AD91" s="147"/>
      <c r="AE91" s="147"/>
      <c r="AF91" s="147"/>
      <c r="AG91" s="147"/>
      <c r="AH91" s="147"/>
      <c r="AI91" s="147"/>
      <c r="AJ91" s="147"/>
      <c r="AK91" s="147"/>
    </row>
    <row r="92" spans="2:37" x14ac:dyDescent="0.25">
      <c r="B92" s="7" t="s">
        <v>99</v>
      </c>
      <c r="C92" s="148">
        <v>1.2</v>
      </c>
      <c r="D92" s="148">
        <v>1.21</v>
      </c>
      <c r="E92" s="148">
        <v>1.21</v>
      </c>
      <c r="F92" s="148">
        <v>1.24</v>
      </c>
      <c r="G92" s="148">
        <v>1.1200000000000001</v>
      </c>
      <c r="H92" s="148">
        <v>1.07</v>
      </c>
      <c r="I92" s="148">
        <v>1.05</v>
      </c>
      <c r="J92" s="148">
        <v>1.06</v>
      </c>
      <c r="K92" s="148">
        <v>1.06</v>
      </c>
      <c r="L92" s="148">
        <v>1.07</v>
      </c>
      <c r="M92" s="148">
        <v>1.06</v>
      </c>
      <c r="N92" s="146"/>
      <c r="O92" s="146"/>
      <c r="P92" s="146"/>
      <c r="Q92" s="146"/>
      <c r="R92" s="146"/>
      <c r="S92" s="146"/>
      <c r="T92" s="146"/>
      <c r="U92" s="146"/>
      <c r="V92" s="146"/>
      <c r="W92" s="146"/>
      <c r="X92" s="146"/>
      <c r="AA92" s="147"/>
      <c r="AB92" s="147"/>
      <c r="AC92" s="147"/>
      <c r="AD92" s="147"/>
      <c r="AE92" s="147"/>
      <c r="AF92" s="147"/>
      <c r="AG92" s="147"/>
      <c r="AH92" s="147"/>
      <c r="AI92" s="147"/>
      <c r="AJ92" s="147"/>
      <c r="AK92" s="147"/>
    </row>
    <row r="93" spans="2:37" x14ac:dyDescent="0.25">
      <c r="B93" s="7" t="s">
        <v>100</v>
      </c>
      <c r="C93" s="148">
        <v>1.1100000000000001</v>
      </c>
      <c r="D93" s="148">
        <v>1.1100000000000001</v>
      </c>
      <c r="E93" s="148">
        <v>1.1100000000000001</v>
      </c>
      <c r="F93" s="148">
        <v>1.1299999999999999</v>
      </c>
      <c r="G93" s="148">
        <v>1.03</v>
      </c>
      <c r="H93" s="148">
        <v>0.97</v>
      </c>
      <c r="I93" s="148">
        <v>0.95</v>
      </c>
      <c r="J93" s="148">
        <v>0.98</v>
      </c>
      <c r="K93" s="148">
        <v>0.97</v>
      </c>
      <c r="L93" s="148">
        <v>0.97</v>
      </c>
      <c r="M93" s="148">
        <v>0.95</v>
      </c>
      <c r="N93" s="146"/>
      <c r="O93" s="146"/>
      <c r="P93" s="146"/>
      <c r="Q93" s="146"/>
      <c r="R93" s="146"/>
      <c r="S93" s="146"/>
      <c r="T93" s="146"/>
      <c r="U93" s="146"/>
      <c r="V93" s="146"/>
      <c r="W93" s="146"/>
      <c r="X93" s="146"/>
      <c r="AA93" s="147"/>
      <c r="AB93" s="147"/>
      <c r="AC93" s="147"/>
      <c r="AD93" s="147"/>
      <c r="AE93" s="147"/>
      <c r="AF93" s="147"/>
      <c r="AG93" s="147"/>
      <c r="AH93" s="147"/>
      <c r="AI93" s="147"/>
      <c r="AJ93" s="147"/>
      <c r="AK93" s="147"/>
    </row>
    <row r="94" spans="2:37" x14ac:dyDescent="0.25"/>
    <row r="95" spans="2:37" hidden="1" x14ac:dyDescent="0.25"/>
    <row r="96" spans="2:37" hidden="1" x14ac:dyDescent="0.25"/>
  </sheetData>
  <sheetProtection algorithmName="SHA-512" hashValue="JF4PsftKbOzq8CmpbhnM3G4ty7EPGkcvXZdyVIBZboG+JC/ZhShRu6cjrG2X4Tckp7w12hU4Ovh4JsO0kQo9FQ==" saltValue="9UMh2feq1yE/Yulju0vQUw==" spinCount="100000" sheet="1"/>
  <autoFilter ref="A5:AK9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V78"/>
  <sheetViews>
    <sheetView topLeftCell="A3" zoomScale="85" zoomScaleNormal="85" workbookViewId="0">
      <selection activeCell="D17" sqref="D17 H17"/>
    </sheetView>
  </sheetViews>
  <sheetFormatPr defaultColWidth="0" defaultRowHeight="14.25" customHeight="1" zeroHeight="1" x14ac:dyDescent="0.25"/>
  <cols>
    <col min="1" max="1" width="3" style="4" customWidth="1"/>
    <col min="2" max="2" width="4.28515625" style="4" customWidth="1"/>
    <col min="3" max="3" width="42.42578125" style="4" customWidth="1"/>
    <col min="4" max="4" width="10.5703125" style="4" bestFit="1" customWidth="1"/>
    <col min="5" max="5" width="11.85546875" style="4" customWidth="1"/>
    <col min="6" max="7" width="16" style="4" customWidth="1"/>
    <col min="8" max="8" width="9.85546875" style="4" hidden="1" customWidth="1"/>
    <col min="9" max="9" width="6.140625" style="5" customWidth="1"/>
    <col min="10" max="10" width="8.85546875" style="4" hidden="1" customWidth="1"/>
    <col min="11" max="16384" width="9.140625" style="4" hidden="1"/>
  </cols>
  <sheetData>
    <row r="1" spans="1:9" s="52" customFormat="1" ht="21" customHeight="1" x14ac:dyDescent="0.35">
      <c r="A1" s="51" t="s">
        <v>246</v>
      </c>
      <c r="C1" s="66"/>
      <c r="D1" s="66"/>
      <c r="E1" s="66"/>
      <c r="F1" s="66"/>
      <c r="G1" s="66"/>
      <c r="H1" s="66"/>
      <c r="I1" s="67"/>
    </row>
    <row r="2" spans="1:9" s="52" customFormat="1" ht="13.5" customHeight="1" x14ac:dyDescent="0.25">
      <c r="A2" s="66"/>
      <c r="B2" s="66"/>
      <c r="C2" s="66"/>
      <c r="D2" s="66"/>
      <c r="E2" s="66"/>
      <c r="F2" s="66"/>
      <c r="G2" s="66"/>
      <c r="H2" s="66"/>
      <c r="I2" s="67"/>
    </row>
    <row r="3" spans="1:9" ht="14.25" customHeight="1" x14ac:dyDescent="0.25"/>
    <row r="4" spans="1:9" ht="60" x14ac:dyDescent="0.25">
      <c r="C4" s="122" t="s">
        <v>247</v>
      </c>
      <c r="D4" s="128" t="s">
        <v>242</v>
      </c>
      <c r="E4" s="128" t="s">
        <v>243</v>
      </c>
      <c r="F4" s="128" t="s">
        <v>227</v>
      </c>
      <c r="G4" s="128" t="s">
        <v>226</v>
      </c>
      <c r="I4" s="4"/>
    </row>
    <row r="5" spans="1:9" ht="15" x14ac:dyDescent="0.25">
      <c r="C5" s="100"/>
      <c r="D5" s="127"/>
      <c r="E5" s="127"/>
      <c r="F5" s="127"/>
      <c r="G5" s="127"/>
      <c r="H5" s="71"/>
      <c r="I5" s="4"/>
    </row>
    <row r="6" spans="1:9" ht="21" x14ac:dyDescent="0.3">
      <c r="C6" s="4" t="s">
        <v>233</v>
      </c>
      <c r="D6" s="130">
        <f>D31</f>
        <v>882.2</v>
      </c>
      <c r="E6" s="130">
        <f>E31</f>
        <v>665</v>
      </c>
      <c r="F6" s="130">
        <f>ROUND(D6*$H6,2)</f>
        <v>220.55</v>
      </c>
      <c r="G6" s="130">
        <f>ROUND(E6*$H6,2)</f>
        <v>166.25</v>
      </c>
      <c r="H6" s="126">
        <v>0.25</v>
      </c>
      <c r="I6" s="4"/>
    </row>
    <row r="7" spans="1:9" ht="21" x14ac:dyDescent="0.3">
      <c r="C7" s="4" t="s">
        <v>230</v>
      </c>
      <c r="D7" s="130">
        <f>D32</f>
        <v>71.2</v>
      </c>
      <c r="E7" s="130">
        <f>E32</f>
        <v>53.7</v>
      </c>
      <c r="F7" s="130">
        <f>ROUND(D7*$H7,2)</f>
        <v>17.8</v>
      </c>
      <c r="G7" s="130">
        <f t="shared" ref="G7:G9" si="0">ROUND(E7*$H7,2)</f>
        <v>13.43</v>
      </c>
      <c r="H7" s="126">
        <v>0.25</v>
      </c>
      <c r="I7" s="4"/>
    </row>
    <row r="8" spans="1:9" ht="21" x14ac:dyDescent="0.3">
      <c r="C8" s="5" t="s">
        <v>229</v>
      </c>
      <c r="D8" s="131">
        <f>D43</f>
        <v>142.80000000000001</v>
      </c>
      <c r="E8" s="131">
        <f>E43</f>
        <v>67.3</v>
      </c>
      <c r="F8" s="130">
        <f>ROUND(D8*$H8,2)</f>
        <v>142.80000000000001</v>
      </c>
      <c r="G8" s="130">
        <f t="shared" si="0"/>
        <v>67.3</v>
      </c>
      <c r="H8" s="126">
        <v>1</v>
      </c>
      <c r="I8" s="4"/>
    </row>
    <row r="9" spans="1:9" ht="21" x14ac:dyDescent="0.3">
      <c r="C9" s="49" t="s">
        <v>232</v>
      </c>
      <c r="D9" s="132">
        <f>D33</f>
        <v>14.1</v>
      </c>
      <c r="E9" s="132">
        <f>E33</f>
        <v>10.6</v>
      </c>
      <c r="F9" s="132">
        <f t="shared" ref="F9" si="1">ROUND(D9*$H9,2)</f>
        <v>0</v>
      </c>
      <c r="G9" s="132">
        <f t="shared" si="0"/>
        <v>0</v>
      </c>
      <c r="H9" s="126">
        <v>0</v>
      </c>
      <c r="I9" s="4"/>
    </row>
    <row r="10" spans="1:9" ht="18.399999999999999" customHeight="1" x14ac:dyDescent="0.25">
      <c r="D10" s="125"/>
      <c r="E10" s="125" t="s">
        <v>220</v>
      </c>
      <c r="F10" s="133">
        <f>SUM(F6:F9)</f>
        <v>381.15000000000003</v>
      </c>
      <c r="G10" s="130">
        <f>SUM(G6:G9)</f>
        <v>246.98000000000002</v>
      </c>
      <c r="I10" s="4"/>
    </row>
    <row r="11" spans="1:9" ht="18.399999999999999" customHeight="1" x14ac:dyDescent="0.25">
      <c r="C11" s="49"/>
      <c r="D11" s="69"/>
      <c r="E11" s="69" t="s">
        <v>221</v>
      </c>
      <c r="F11" s="132">
        <f>F10*26</f>
        <v>9909.9000000000015</v>
      </c>
      <c r="G11" s="132">
        <f>G10*26</f>
        <v>6421.4800000000005</v>
      </c>
      <c r="I11" s="4"/>
    </row>
    <row r="12" spans="1:9" ht="18.399999999999999" customHeight="1" x14ac:dyDescent="0.25">
      <c r="D12" s="125"/>
      <c r="E12" s="70"/>
      <c r="F12" s="150"/>
      <c r="G12" s="70"/>
      <c r="I12" s="4"/>
    </row>
    <row r="13" spans="1:9" ht="67.5" customHeight="1" x14ac:dyDescent="0.25">
      <c r="C13" s="122" t="s">
        <v>228</v>
      </c>
      <c r="D13" s="128" t="s">
        <v>242</v>
      </c>
      <c r="E13" s="128" t="s">
        <v>243</v>
      </c>
      <c r="F13" s="128" t="s">
        <v>244</v>
      </c>
      <c r="G13" s="128" t="s">
        <v>245</v>
      </c>
      <c r="I13" s="4"/>
    </row>
    <row r="14" spans="1:9" ht="15" customHeight="1" x14ac:dyDescent="0.25">
      <c r="C14" s="100"/>
      <c r="D14" s="129"/>
      <c r="E14" s="129"/>
      <c r="F14" s="129"/>
      <c r="G14" s="129"/>
      <c r="I14" s="4"/>
    </row>
    <row r="15" spans="1:9" ht="18.399999999999999" customHeight="1" x14ac:dyDescent="0.3">
      <c r="C15" s="4" t="s">
        <v>231</v>
      </c>
      <c r="D15" s="130">
        <f>D31</f>
        <v>882.2</v>
      </c>
      <c r="E15" s="130">
        <f>E31</f>
        <v>665</v>
      </c>
      <c r="F15" s="130">
        <f>ROUND(D15*$H15,2)</f>
        <v>441.1</v>
      </c>
      <c r="G15" s="130">
        <f>ROUND(E15*$H15,2)</f>
        <v>332.5</v>
      </c>
      <c r="H15" s="126">
        <v>0.5</v>
      </c>
      <c r="I15" s="4"/>
    </row>
    <row r="16" spans="1:9" ht="20.25" customHeight="1" x14ac:dyDescent="0.3">
      <c r="C16" s="4" t="s">
        <v>230</v>
      </c>
      <c r="D16" s="130">
        <f>D32</f>
        <v>71.2</v>
      </c>
      <c r="E16" s="130">
        <f>E32</f>
        <v>53.7</v>
      </c>
      <c r="F16" s="130">
        <f>ROUND(D16*$H16,2)</f>
        <v>0</v>
      </c>
      <c r="G16" s="130">
        <f t="shared" ref="G16:G18" si="2">ROUND(E16*$H16,2)</f>
        <v>0</v>
      </c>
      <c r="H16" s="126">
        <v>0</v>
      </c>
      <c r="I16" s="4"/>
    </row>
    <row r="17" spans="1:48" ht="18.399999999999999" customHeight="1" x14ac:dyDescent="0.3">
      <c r="C17" s="5" t="s">
        <v>229</v>
      </c>
      <c r="D17" s="131">
        <f>D43</f>
        <v>142.80000000000001</v>
      </c>
      <c r="E17" s="131">
        <f>E43</f>
        <v>67.3</v>
      </c>
      <c r="F17" s="130">
        <f t="shared" ref="F17:F18" si="3">ROUND(D17*$H17,2)</f>
        <v>0</v>
      </c>
      <c r="G17" s="130">
        <f t="shared" si="2"/>
        <v>0</v>
      </c>
      <c r="H17" s="126">
        <v>0</v>
      </c>
      <c r="I17" s="4"/>
    </row>
    <row r="18" spans="1:48" ht="18.399999999999999" customHeight="1" x14ac:dyDescent="0.3">
      <c r="C18" s="49" t="s">
        <v>232</v>
      </c>
      <c r="D18" s="132">
        <f>D33</f>
        <v>14.1</v>
      </c>
      <c r="E18" s="132">
        <f>E33</f>
        <v>10.6</v>
      </c>
      <c r="F18" s="132">
        <f t="shared" si="3"/>
        <v>14.1</v>
      </c>
      <c r="G18" s="132">
        <f t="shared" si="2"/>
        <v>10.6</v>
      </c>
      <c r="H18" s="126">
        <v>1</v>
      </c>
      <c r="I18" s="4"/>
    </row>
    <row r="19" spans="1:48" ht="18.399999999999999" customHeight="1" x14ac:dyDescent="0.25">
      <c r="D19" s="125"/>
      <c r="E19" s="125" t="s">
        <v>220</v>
      </c>
      <c r="F19" s="133">
        <f>SUM(F15:F18)</f>
        <v>455.20000000000005</v>
      </c>
      <c r="G19" s="130">
        <f>SUM(G15:G18)</f>
        <v>343.1</v>
      </c>
      <c r="I19" s="4"/>
    </row>
    <row r="20" spans="1:48" ht="18.399999999999999" customHeight="1" x14ac:dyDescent="0.25">
      <c r="C20" s="49"/>
      <c r="D20" s="69"/>
      <c r="E20" s="69" t="s">
        <v>221</v>
      </c>
      <c r="F20" s="132">
        <f>F19*26</f>
        <v>11835.2</v>
      </c>
      <c r="G20" s="132">
        <f>G19*26</f>
        <v>8920.6</v>
      </c>
      <c r="I20" s="4"/>
    </row>
    <row r="21" spans="1:48" ht="18.399999999999999" customHeight="1" x14ac:dyDescent="0.25">
      <c r="D21" s="125"/>
      <c r="E21" s="70"/>
      <c r="F21" s="70"/>
      <c r="G21" s="70"/>
      <c r="I21" s="4"/>
    </row>
    <row r="22" spans="1:48" ht="15" x14ac:dyDescent="0.25">
      <c r="C22" s="74" t="s">
        <v>215</v>
      </c>
    </row>
    <row r="23" spans="1:48" ht="15" x14ac:dyDescent="0.25">
      <c r="C23" s="74" t="s">
        <v>216</v>
      </c>
      <c r="F23" s="72"/>
    </row>
    <row r="24" spans="1:48" ht="15" x14ac:dyDescent="0.25">
      <c r="C24" s="74" t="s">
        <v>217</v>
      </c>
      <c r="F24" s="72"/>
    </row>
    <row r="25" spans="1:48" ht="15" x14ac:dyDescent="0.25">
      <c r="C25" s="74" t="s">
        <v>219</v>
      </c>
      <c r="F25" s="72"/>
    </row>
    <row r="26" spans="1:48" ht="15" x14ac:dyDescent="0.25">
      <c r="C26" s="74" t="s">
        <v>223</v>
      </c>
      <c r="F26" s="72"/>
    </row>
    <row r="27" spans="1:48" ht="15" x14ac:dyDescent="0.25">
      <c r="C27" s="74" t="s">
        <v>218</v>
      </c>
      <c r="F27" s="72"/>
    </row>
    <row r="28" spans="1:48" ht="14.25" customHeight="1" x14ac:dyDescent="0.25"/>
    <row r="29" spans="1:48" s="118" customFormat="1" ht="15" x14ac:dyDescent="0.25">
      <c r="A29" s="4"/>
      <c r="B29" s="75"/>
      <c r="C29" s="68"/>
      <c r="D29" s="68"/>
      <c r="E29" s="68"/>
      <c r="F29" s="68"/>
      <c r="G29" s="76"/>
      <c r="H29" s="4"/>
      <c r="I29" s="5"/>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s="118" customFormat="1" ht="15" x14ac:dyDescent="0.25">
      <c r="A30" s="4"/>
      <c r="B30" s="77"/>
      <c r="C30" s="78" t="s">
        <v>203</v>
      </c>
      <c r="D30" s="78" t="s">
        <v>204</v>
      </c>
      <c r="E30" s="78" t="s">
        <v>205</v>
      </c>
      <c r="F30" s="78" t="s">
        <v>206</v>
      </c>
      <c r="G30" s="79"/>
      <c r="H30" s="4"/>
      <c r="I30" s="5"/>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s="118" customFormat="1" ht="15" x14ac:dyDescent="0.25">
      <c r="A31" s="4"/>
      <c r="B31" s="77"/>
      <c r="C31" s="5" t="s">
        <v>248</v>
      </c>
      <c r="D31" s="73">
        <v>882.2</v>
      </c>
      <c r="E31" s="73">
        <v>665</v>
      </c>
      <c r="F31" s="73">
        <v>1330</v>
      </c>
      <c r="G31" s="79"/>
      <c r="H31" s="71"/>
      <c r="I31" s="72"/>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s="118" customFormat="1" ht="15" x14ac:dyDescent="0.25">
      <c r="A32" s="4"/>
      <c r="B32" s="77"/>
      <c r="C32" s="5" t="s">
        <v>207</v>
      </c>
      <c r="D32" s="73">
        <v>71.2</v>
      </c>
      <c r="E32" s="73">
        <v>53.7</v>
      </c>
      <c r="F32" s="73">
        <v>107.4</v>
      </c>
      <c r="G32" s="79"/>
      <c r="H32" s="4"/>
      <c r="I32" s="5"/>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s="118" customFormat="1" ht="15" x14ac:dyDescent="0.25">
      <c r="A33" s="4"/>
      <c r="B33" s="77"/>
      <c r="C33" s="5" t="s">
        <v>208</v>
      </c>
      <c r="D33" s="73">
        <v>14.1</v>
      </c>
      <c r="E33" s="73">
        <v>10.6</v>
      </c>
      <c r="F33" s="73">
        <v>21.2</v>
      </c>
      <c r="G33" s="79"/>
      <c r="H33" s="4"/>
      <c r="I33" s="5"/>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s="118" customFormat="1" ht="15" x14ac:dyDescent="0.25">
      <c r="A34" s="4"/>
      <c r="B34" s="77"/>
      <c r="C34" s="5" t="s">
        <v>249</v>
      </c>
      <c r="D34" s="73">
        <f>SUM(D31:D33)</f>
        <v>967.50000000000011</v>
      </c>
      <c r="E34" s="73">
        <f t="shared" ref="E34:F34" si="4">SUM(E31:E33)</f>
        <v>729.30000000000007</v>
      </c>
      <c r="F34" s="73">
        <f t="shared" si="4"/>
        <v>1458.6000000000001</v>
      </c>
      <c r="G34" s="79"/>
      <c r="H34" s="4"/>
      <c r="I34" s="5"/>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1:48" s="118" customFormat="1" ht="15" x14ac:dyDescent="0.25">
      <c r="A35" s="4"/>
      <c r="B35" s="77"/>
      <c r="C35" s="5"/>
      <c r="D35" s="73"/>
      <c r="E35" s="73"/>
      <c r="F35" s="73"/>
      <c r="G35" s="79"/>
      <c r="H35" s="4"/>
      <c r="I35" s="5"/>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row>
    <row r="36" spans="1:48" s="118" customFormat="1" ht="15.75" thickBot="1" x14ac:dyDescent="0.3">
      <c r="A36" s="4"/>
      <c r="B36" s="77"/>
      <c r="C36" s="116" t="s">
        <v>209</v>
      </c>
      <c r="D36" s="117">
        <f>D34*26</f>
        <v>25155.000000000004</v>
      </c>
      <c r="E36" s="117">
        <f>E34*26</f>
        <v>18961.800000000003</v>
      </c>
      <c r="F36" s="117">
        <f>F34*26</f>
        <v>37923.600000000006</v>
      </c>
      <c r="G36" s="79"/>
      <c r="H36" s="4"/>
      <c r="I36" s="5"/>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row>
    <row r="37" spans="1:48" s="118" customFormat="1" ht="15.75" thickTop="1" x14ac:dyDescent="0.25">
      <c r="A37" s="4"/>
      <c r="B37" s="77"/>
      <c r="C37" s="5"/>
      <c r="D37" s="73"/>
      <c r="E37" s="73"/>
      <c r="F37" s="73"/>
      <c r="G37" s="79"/>
      <c r="H37" s="4"/>
      <c r="I37" s="5"/>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s="118" customFormat="1" ht="15" x14ac:dyDescent="0.25">
      <c r="A38" s="4"/>
      <c r="B38" s="77"/>
      <c r="C38" s="142" t="s">
        <v>213</v>
      </c>
      <c r="D38" s="73"/>
      <c r="E38" s="73"/>
      <c r="F38" s="73"/>
      <c r="G38" s="79"/>
      <c r="H38" s="4"/>
      <c r="I38" s="5"/>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row>
    <row r="39" spans="1:48" s="118" customFormat="1" ht="15" x14ac:dyDescent="0.25">
      <c r="A39" s="4"/>
      <c r="B39" s="80"/>
      <c r="C39" s="49"/>
      <c r="D39" s="49"/>
      <c r="E39" s="81"/>
      <c r="F39" s="49"/>
      <c r="G39" s="82"/>
      <c r="H39" s="4"/>
      <c r="I39" s="5"/>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1:48" s="118" customFormat="1" ht="15" x14ac:dyDescent="0.25">
      <c r="A40" s="4"/>
      <c r="B40" s="4"/>
      <c r="C40" s="4"/>
      <c r="D40" s="4"/>
      <c r="E40" s="4"/>
      <c r="F40" s="4"/>
      <c r="G40" s="4"/>
      <c r="H40" s="4"/>
      <c r="I40" s="5"/>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row>
    <row r="41" spans="1:48" s="118" customFormat="1" ht="15" x14ac:dyDescent="0.25">
      <c r="A41" s="4"/>
      <c r="B41" s="75"/>
      <c r="C41" s="68"/>
      <c r="D41" s="68"/>
      <c r="E41" s="68"/>
      <c r="F41" s="68"/>
      <c r="G41" s="76"/>
      <c r="H41" s="4"/>
      <c r="I41" s="5"/>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row>
    <row r="42" spans="1:48" ht="15" x14ac:dyDescent="0.25">
      <c r="B42" s="77"/>
      <c r="C42" s="78" t="s">
        <v>210</v>
      </c>
      <c r="D42" s="78" t="s">
        <v>211</v>
      </c>
      <c r="E42" s="78" t="s">
        <v>205</v>
      </c>
      <c r="F42" s="78" t="s">
        <v>206</v>
      </c>
      <c r="G42" s="79"/>
    </row>
    <row r="43" spans="1:48" ht="15" x14ac:dyDescent="0.25">
      <c r="B43" s="77"/>
      <c r="C43" s="83" t="s">
        <v>212</v>
      </c>
      <c r="D43" s="84">
        <v>142.80000000000001</v>
      </c>
      <c r="E43" s="84">
        <f>F43/2</f>
        <v>67.3</v>
      </c>
      <c r="F43" s="84">
        <v>134.6</v>
      </c>
      <c r="G43" s="79"/>
    </row>
    <row r="44" spans="1:48" ht="15" x14ac:dyDescent="0.25">
      <c r="B44" s="77"/>
      <c r="C44" s="83"/>
      <c r="D44" s="73"/>
      <c r="E44" s="73"/>
      <c r="F44" s="73"/>
      <c r="G44" s="79"/>
    </row>
    <row r="45" spans="1:48" ht="15.75" thickBot="1" x14ac:dyDescent="0.3">
      <c r="B45" s="77"/>
      <c r="C45" s="116" t="s">
        <v>209</v>
      </c>
      <c r="D45" s="117">
        <f>D43*26</f>
        <v>3712.8</v>
      </c>
      <c r="E45" s="117">
        <f>F45/2</f>
        <v>1749.8</v>
      </c>
      <c r="F45" s="117">
        <f>F43*26</f>
        <v>3499.6</v>
      </c>
      <c r="G45" s="79"/>
    </row>
    <row r="46" spans="1:48" ht="15.75" thickTop="1" x14ac:dyDescent="0.25">
      <c r="B46" s="77"/>
      <c r="C46" s="5"/>
      <c r="D46" s="85"/>
      <c r="E46" s="72"/>
      <c r="F46" s="5"/>
      <c r="G46" s="79"/>
    </row>
    <row r="47" spans="1:48" ht="15" x14ac:dyDescent="0.25">
      <c r="B47" s="77"/>
      <c r="C47" s="86" t="s">
        <v>214</v>
      </c>
      <c r="D47" s="85"/>
      <c r="E47" s="72"/>
      <c r="F47" s="5"/>
      <c r="G47" s="79"/>
    </row>
    <row r="48" spans="1:48" ht="14.25" customHeight="1" x14ac:dyDescent="0.25">
      <c r="B48" s="80"/>
      <c r="C48" s="49"/>
      <c r="D48" s="81"/>
      <c r="E48" s="49"/>
      <c r="F48" s="49"/>
      <c r="G48" s="82"/>
    </row>
    <row r="49" spans="2:2" ht="14.25" customHeight="1" x14ac:dyDescent="0.25"/>
    <row r="50" spans="2:2" ht="14.25" customHeight="1" x14ac:dyDescent="0.25">
      <c r="B50" s="4" t="s">
        <v>256</v>
      </c>
    </row>
    <row r="51" spans="2:2" ht="14.25" hidden="1" customHeight="1" x14ac:dyDescent="0.25"/>
    <row r="52" spans="2:2" ht="14.25" hidden="1" customHeight="1" x14ac:dyDescent="0.25"/>
    <row r="53" spans="2:2" ht="14.25" hidden="1" customHeight="1" x14ac:dyDescent="0.25"/>
    <row r="54" spans="2:2" ht="14.25" hidden="1" customHeight="1" x14ac:dyDescent="0.25"/>
    <row r="55" spans="2:2" ht="14.25" hidden="1" customHeight="1" x14ac:dyDescent="0.25"/>
    <row r="56" spans="2:2" ht="14.25" hidden="1" customHeight="1" x14ac:dyDescent="0.25"/>
    <row r="57" spans="2:2" ht="14.25" hidden="1" customHeight="1" x14ac:dyDescent="0.25"/>
    <row r="58" spans="2:2" ht="14.25" hidden="1" customHeight="1" x14ac:dyDescent="0.25"/>
    <row r="59" spans="2:2" ht="14.25" hidden="1" customHeight="1" x14ac:dyDescent="0.25"/>
    <row r="60" spans="2:2" ht="14.25" hidden="1" customHeight="1" x14ac:dyDescent="0.25"/>
    <row r="61" spans="2:2" ht="14.25" hidden="1" customHeight="1" x14ac:dyDescent="0.25"/>
    <row r="62" spans="2:2" ht="14.25" hidden="1" customHeight="1" x14ac:dyDescent="0.25"/>
    <row r="63" spans="2:2" ht="14.25" hidden="1" customHeight="1" x14ac:dyDescent="0.25"/>
    <row r="64" spans="2:2" ht="14.25" hidden="1" customHeight="1" x14ac:dyDescent="0.25"/>
    <row r="65" ht="14.25" hidden="1" customHeight="1" x14ac:dyDescent="0.25"/>
    <row r="66" ht="14.25" hidden="1" customHeight="1" x14ac:dyDescent="0.25"/>
    <row r="67" ht="14.25" hidden="1" customHeight="1" x14ac:dyDescent="0.25"/>
    <row r="68" ht="14.25" hidden="1" customHeight="1" x14ac:dyDescent="0.25"/>
    <row r="69" ht="14.25" hidden="1" customHeight="1" x14ac:dyDescent="0.25"/>
    <row r="70" ht="14.25" hidden="1" customHeight="1" x14ac:dyDescent="0.25"/>
    <row r="71" ht="14.25" hidden="1" customHeight="1" x14ac:dyDescent="0.25"/>
    <row r="72" ht="14.25" hidden="1" customHeight="1" x14ac:dyDescent="0.25"/>
    <row r="73" ht="14.25" hidden="1" customHeight="1" x14ac:dyDescent="0.25"/>
    <row r="74" ht="14.25" hidden="1" customHeight="1" x14ac:dyDescent="0.25"/>
    <row r="75" ht="14.25" hidden="1" customHeight="1" x14ac:dyDescent="0.25"/>
    <row r="76" ht="14.25" hidden="1" customHeight="1" x14ac:dyDescent="0.25"/>
    <row r="77" ht="14.25" hidden="1" customHeight="1" x14ac:dyDescent="0.25"/>
    <row r="78" ht="14.25" hidden="1" customHeight="1" x14ac:dyDescent="0.25"/>
  </sheetData>
  <sheetProtection algorithmName="SHA-512" hashValue="XUsctEk2bQ6nlRyOV6m8n9FS66jJz3LpuEUygoPka+yVOFYtsAH4wb9o085TEevICfFXnFxeXAy28u8nQb8gQg==" saltValue="BrFYRNmO34MFWVMl8ekysw==" spinCount="100000" sheet="1"/>
  <hyperlinks>
    <hyperlink ref="C47" r:id="rId1"/>
    <hyperlink ref="C38" r:id="rId2"/>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
  <sheetViews>
    <sheetView zoomScale="85" zoomScaleNormal="85" workbookViewId="0"/>
  </sheetViews>
  <sheetFormatPr defaultColWidth="0" defaultRowHeight="15" zeroHeight="1" x14ac:dyDescent="0.25"/>
  <cols>
    <col min="1" max="1" width="9" customWidth="1"/>
    <col min="2" max="2" width="71.42578125" customWidth="1"/>
    <col min="3" max="3" width="11.28515625" customWidth="1"/>
    <col min="4" max="4" width="2.140625" customWidth="1"/>
    <col min="5" max="16384" width="9" hidden="1"/>
  </cols>
  <sheetData>
    <row r="1" spans="1:4" ht="21" x14ac:dyDescent="0.35">
      <c r="A1" s="51" t="s">
        <v>225</v>
      </c>
      <c r="B1" s="51"/>
      <c r="C1" s="51"/>
      <c r="D1" s="51"/>
    </row>
    <row r="2" spans="1:4" ht="12.75" customHeight="1" x14ac:dyDescent="0.25">
      <c r="A2" s="50"/>
      <c r="B2" s="50"/>
      <c r="C2" s="50"/>
      <c r="D2" s="50"/>
    </row>
    <row r="3" spans="1:4" s="1" customFormat="1" ht="12.75" customHeight="1" x14ac:dyDescent="0.25"/>
    <row r="4" spans="1:4" ht="29.65" customHeight="1" x14ac:dyDescent="0.25">
      <c r="A4" s="178" t="s">
        <v>258</v>
      </c>
      <c r="B4" s="178"/>
      <c r="C4" s="178"/>
      <c r="D4" s="2"/>
    </row>
    <row r="5" spans="1:4" ht="12" customHeight="1" x14ac:dyDescent="0.25">
      <c r="A5" s="2"/>
      <c r="B5" s="2"/>
      <c r="C5" s="2"/>
      <c r="D5" s="2"/>
    </row>
    <row r="6" spans="1:4" x14ac:dyDescent="0.25">
      <c r="A6" s="121" t="s">
        <v>199</v>
      </c>
      <c r="B6" s="121" t="s">
        <v>200</v>
      </c>
      <c r="C6" s="121" t="s">
        <v>201</v>
      </c>
      <c r="D6" s="2"/>
    </row>
    <row r="7" spans="1:4" x14ac:dyDescent="0.25">
      <c r="A7" s="119">
        <v>1</v>
      </c>
      <c r="B7" s="3" t="s">
        <v>253</v>
      </c>
      <c r="C7" s="120" t="s">
        <v>250</v>
      </c>
      <c r="D7" s="2"/>
    </row>
    <row r="8" spans="1:4" ht="30" x14ac:dyDescent="0.25">
      <c r="A8" s="119">
        <v>1.1000000000000001</v>
      </c>
      <c r="B8" s="179" t="s">
        <v>259</v>
      </c>
      <c r="C8" s="120" t="s">
        <v>257</v>
      </c>
      <c r="D8" s="2"/>
    </row>
    <row r="9" spans="1:4" s="1" customFormat="1" ht="92.25" customHeight="1" x14ac:dyDescent="0.25">
      <c r="A9" s="151"/>
      <c r="B9" s="152"/>
      <c r="C9" s="153"/>
    </row>
    <row r="10" spans="1:4" s="1" customFormat="1" ht="66" customHeight="1" x14ac:dyDescent="0.25">
      <c r="A10" s="154"/>
      <c r="B10" s="152"/>
      <c r="C10" s="153"/>
    </row>
    <row r="11" spans="1:4" s="1" customFormat="1" x14ac:dyDescent="0.25"/>
    <row r="12" spans="1:4" s="1" customFormat="1" x14ac:dyDescent="0.25"/>
    <row r="13" spans="1:4" s="1" customFormat="1" hidden="1" x14ac:dyDescent="0.25"/>
    <row r="14" spans="1:4" s="1" customFormat="1" hidden="1" x14ac:dyDescent="0.25"/>
    <row r="15" spans="1:4" s="1" customFormat="1" hidden="1" x14ac:dyDescent="0.25"/>
    <row r="16" spans="1:4" s="1" customFormat="1" hidden="1" x14ac:dyDescent="0.25"/>
    <row r="17" s="1" customFormat="1" hidden="1" x14ac:dyDescent="0.25"/>
  </sheetData>
  <sheetProtection algorithmName="SHA-512" hashValue="pMgrrh3tsM4uO11R2YGFm11kwEGQJeuaVTBihxv4ksemUW31Knmu+ei9FOlrI5ggDq4Mk5CWBhfYxxp9MQ3HGw==" saltValue="XEvYN5RXL+eiKIL0Xz9HJA==" spinCount="100000" sheet="1"/>
  <mergeCells count="1">
    <mergeCell ref="A4:C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DMS Document" ma:contentTypeID="0x010100266966F133664895A6EE3632470D45F500DF35696F4244C9488CD098F61B2238D0" ma:contentTypeVersion="" ma:contentTypeDescription="PDMS Document Site Content Type" ma:contentTypeScope="" ma:versionID="5f70c11951081bbe1a858f17a332eabd">
  <xsd:schema xmlns:xsd="http://www.w3.org/2001/XMLSchema" xmlns:xs="http://www.w3.org/2001/XMLSchema" xmlns:p="http://schemas.microsoft.com/office/2006/metadata/properties" xmlns:ns2="67B8ABF8-B9AF-4B9C-8A54-51AE4C0A5C0D" targetNamespace="http://schemas.microsoft.com/office/2006/metadata/properties" ma:root="true" ma:fieldsID="16887741bcd8f26f6531370df7a2ec1e" ns2:_="">
    <xsd:import namespace="67B8ABF8-B9AF-4B9C-8A54-51AE4C0A5C0D"/>
    <xsd:element name="properties">
      <xsd:complexType>
        <xsd:sequence>
          <xsd:element name="documentManagement">
            <xsd:complexType>
              <xsd:all>
                <xsd:element ref="ns2:SecurityClass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B8ABF8-B9AF-4B9C-8A54-51AE4C0A5C0D" elementFormDefault="qualified">
    <xsd:import namespace="http://schemas.microsoft.com/office/2006/documentManagement/types"/>
    <xsd:import namespace="http://schemas.microsoft.com/office/infopath/2007/PartnerControls"/>
    <xsd:element name="SecurityClassification" ma:index="8" nillable="true" ma:displayName="Security Classification" ma:hidden="true" ma:internalName="SecurityClassificat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curityClassification xmlns="67B8ABF8-B9AF-4B9C-8A54-51AE4C0A5C0D" xsi:nil="true"/>
  </documentManagement>
</p:properties>
</file>

<file path=customXml/itemProps1.xml><?xml version="1.0" encoding="utf-8"?>
<ds:datastoreItem xmlns:ds="http://schemas.openxmlformats.org/officeDocument/2006/customXml" ds:itemID="{267CB1A6-A171-4A6D-8367-DED6AD29B952}"/>
</file>

<file path=customXml/itemProps2.xml><?xml version="1.0" encoding="utf-8"?>
<ds:datastoreItem xmlns:ds="http://schemas.openxmlformats.org/officeDocument/2006/customXml" ds:itemID="{45183386-61D5-4BDD-B4FC-FC00CA1F396A}"/>
</file>

<file path=customXml/itemProps3.xml><?xml version="1.0" encoding="utf-8"?>
<ds:datastoreItem xmlns:ds="http://schemas.openxmlformats.org/officeDocument/2006/customXml" ds:itemID="{A8166185-B269-4A29-9A6D-906F8ECE3A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Income</vt:lpstr>
      <vt:lpstr>Base Prices</vt:lpstr>
      <vt:lpstr>Location Factors</vt:lpstr>
      <vt:lpstr>MRRC</vt:lpstr>
      <vt:lpstr>Version</vt:lpstr>
      <vt:lpstr>Group1</vt:lpstr>
      <vt:lpstr>Group2</vt:lpstr>
      <vt:lpstr>Group3</vt:lpstr>
      <vt:lpstr>II</vt:lpstr>
      <vt:lpstr>IM</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Rundle, Vincent</dc:creator>
  <cp:lastModifiedBy>Rundle, Vincent</cp:lastModifiedBy>
  <dcterms:created xsi:type="dcterms:W3CDTF">2019-08-16T01:05:16Z</dcterms:created>
  <dcterms:modified xsi:type="dcterms:W3CDTF">2021-09-20T00:26:51Z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0x010100266966F133664895A6EE3632470D45F500DF35696F4244C9488CD098F61B2238D0</vt:lpwstr>
  </property>
</Properties>
</file>